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AF\حسابداری صندوق\6-لاجورد\عملیات حسابداری\گزارش پرتفوی\1405\05\"/>
    </mc:Choice>
  </mc:AlternateContent>
  <xr:revisionPtr revIDLastSave="0" documentId="13_ncr:1_{B649443D-70D8-4672-B7FF-D26CF1FEC32F}" xr6:coauthVersionLast="47" xr6:coauthVersionMax="47" xr10:uidLastSave="{00000000-0000-0000-0000-000000000000}"/>
  <bookViews>
    <workbookView xWindow="-120" yWindow="-120" windowWidth="29040" windowHeight="15840" tabRatio="966" firstSheet="2" activeTab="2" xr2:uid="{00000000-000D-0000-FFFF-FFFF00000000}"/>
  </bookViews>
  <sheets>
    <sheet name="کاور" sheetId="22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مبالغ تخصیصی اوراق" sheetId="12" r:id="rId12"/>
    <sheet name="درآمد سود سهام" sheetId="15" r:id="rId13"/>
    <sheet name="درآمد سود صندوق" sheetId="16" r:id="rId14"/>
    <sheet name="سود اوراق بهادار" sheetId="17" r:id="rId15"/>
    <sheet name="سود سپرده بانکی" sheetId="18" r:id="rId16"/>
    <sheet name="درآمد ناشی از تغییر قیمت اوراق" sheetId="21" r:id="rId17"/>
    <sheet name="درآمد ناشی از فروش" sheetId="19" r:id="rId18"/>
    <sheet name="درآمد اعمال اختیار" sheetId="23" r:id="rId19"/>
  </sheets>
  <externalReferences>
    <externalReference r:id="rId20"/>
  </externalReferences>
  <definedNames>
    <definedName name="_xlnm._FilterDatabase" localSheetId="18" hidden="1">'درآمد اعمال اختیار'!$A$8:$V$8</definedName>
    <definedName name="_xlnm._FilterDatabase" localSheetId="9" hidden="1">'درآمد سپرده بانکی'!$A$8:$I$12</definedName>
    <definedName name="_xlnm._FilterDatabase" localSheetId="4" hidden="1">سپرده!$A$8:$K$13</definedName>
    <definedName name="_xlnm._FilterDatabase" localSheetId="15" hidden="1">'سود سپرده بانکی'!$A$7:$M$12</definedName>
    <definedName name="_xlnm._FilterDatabase" localSheetId="11" hidden="1">'مبالغ تخصیصی اوراق'!$A$7:$Q$8</definedName>
    <definedName name="_xlnm.Print_Area" localSheetId="3">اوراق!$A$1:$AL$12</definedName>
    <definedName name="_xlnm.Print_Area" localSheetId="5">درآمد!$A$1:$J$14</definedName>
    <definedName name="_xlnm.Print_Area" localSheetId="18">'درآمد اعمال اختیار'!$A$1:$R$18</definedName>
    <definedName name="_xlnm.Print_Area" localSheetId="9">'درآمد سپرده بانکی'!$A$1:$J$14</definedName>
    <definedName name="_xlnm.Print_Area" localSheetId="8">'درآمد سرمایه گذاری در اوراق به'!$A$1:$V$13</definedName>
    <definedName name="_xlnm.Print_Area" localSheetId="6">'درآمد سرمایه گذاری در سهام'!$A$1:$V$39</definedName>
    <definedName name="_xlnm.Print_Area" localSheetId="7">'درآمد سرمایه گذاری در صندوق'!$A$1:$V$26</definedName>
    <definedName name="_xlnm.Print_Area" localSheetId="12">'درآمد سود سهام'!$A$1:$N$17</definedName>
    <definedName name="_xlnm.Print_Area" localSheetId="13">'درآمد سود صندوق'!$A$1:$L$11</definedName>
    <definedName name="_xlnm.Print_Area" localSheetId="16">'درآمد ناشی از تغییر قیمت اوراق'!$A$1:$R$51</definedName>
    <definedName name="_xlnm.Print_Area" localSheetId="17">'درآمد ناشی از فروش'!$A$1:$R$50</definedName>
    <definedName name="_xlnm.Print_Area" localSheetId="10">'سایر درآمدها'!$A$1:$F$11</definedName>
    <definedName name="_xlnm.Print_Area" localSheetId="4">سپرده!$A$1:$L$14</definedName>
    <definedName name="_xlnm.Print_Area" localSheetId="1">سهام!$A$1:$Z$26</definedName>
    <definedName name="_xlnm.Print_Area" localSheetId="14">'سود اوراق بهادار'!$A$1:$N$12</definedName>
    <definedName name="_xlnm.Print_Area" localSheetId="15">'سود سپرده بانکی'!$A$1:$N$13</definedName>
    <definedName name="_xlnm.Print_Area" localSheetId="11">'مبالغ تخصیصی اوراق'!$A$1:$R$18</definedName>
    <definedName name="_xlnm.Print_Area" localSheetId="2">'واحدهای صندوق'!$A$1:$Z$22</definedName>
  </definedNames>
  <calcPr calcId="191029" iterateCount="1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1" l="1"/>
  <c r="Q15" i="11"/>
  <c r="U26" i="19"/>
  <c r="Q55" i="19"/>
  <c r="T41" i="19"/>
  <c r="G14" i="11"/>
  <c r="G15" i="11" s="1"/>
  <c r="Q12" i="11" l="1"/>
  <c r="W28" i="2"/>
  <c r="AI14" i="5"/>
  <c r="AM10" i="5"/>
  <c r="AA11" i="4"/>
  <c r="AA12" i="4"/>
  <c r="AA13" i="4"/>
  <c r="AA14" i="4"/>
  <c r="AA15" i="4"/>
  <c r="AA16" i="4"/>
  <c r="AA17" i="4"/>
  <c r="AA18" i="4"/>
  <c r="AA19" i="4"/>
  <c r="AA20" i="4"/>
  <c r="AA10" i="4"/>
  <c r="W24" i="4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11" i="2"/>
  <c r="C10" i="14" l="1"/>
  <c r="E10" i="14"/>
  <c r="I22" i="10"/>
  <c r="S22" i="10"/>
  <c r="I35" i="19"/>
  <c r="I36" i="19"/>
  <c r="I37" i="19"/>
  <c r="I38" i="19"/>
  <c r="I39" i="19"/>
  <c r="Q35" i="19"/>
  <c r="Q36" i="19"/>
  <c r="C41" i="19"/>
  <c r="E41" i="19"/>
  <c r="G41" i="19"/>
  <c r="I15" i="12"/>
  <c r="Q12" i="19"/>
  <c r="Q13" i="19"/>
  <c r="Q15" i="19"/>
  <c r="Q16" i="19"/>
  <c r="Q17" i="19"/>
  <c r="Q18" i="19"/>
  <c r="Q19" i="19"/>
  <c r="E13" i="7"/>
  <c r="W11" i="5"/>
  <c r="U11" i="5"/>
  <c r="I19" i="10" l="1"/>
  <c r="I20" i="10"/>
  <c r="S20" i="10"/>
  <c r="I17" i="19"/>
  <c r="I18" i="19"/>
  <c r="C43" i="21"/>
  <c r="E43" i="21"/>
  <c r="G43" i="21"/>
  <c r="O43" i="21"/>
  <c r="Q42" i="21"/>
  <c r="M43" i="21"/>
  <c r="K43" i="21"/>
  <c r="Q23" i="21"/>
  <c r="I23" i="21"/>
  <c r="G26" i="21"/>
  <c r="I25" i="21"/>
  <c r="I24" i="21"/>
  <c r="E26" i="21"/>
  <c r="C26" i="21"/>
  <c r="K26" i="21"/>
  <c r="M26" i="21"/>
  <c r="Q25" i="21"/>
  <c r="Q24" i="21"/>
  <c r="O26" i="21"/>
  <c r="M14" i="15"/>
  <c r="M11" i="15"/>
  <c r="G14" i="15"/>
  <c r="G11" i="15"/>
  <c r="C16" i="15"/>
  <c r="E16" i="15"/>
  <c r="M10" i="15"/>
  <c r="G10" i="15"/>
  <c r="G9" i="18"/>
  <c r="M9" i="18"/>
  <c r="M25" i="2"/>
  <c r="I9" i="7"/>
  <c r="I11" i="19"/>
  <c r="I12" i="19"/>
  <c r="I14" i="19"/>
  <c r="G38" i="9"/>
  <c r="I23" i="10" l="1"/>
  <c r="I24" i="10"/>
  <c r="I18" i="10"/>
  <c r="S23" i="10"/>
  <c r="S24" i="10"/>
  <c r="S18" i="10"/>
  <c r="Q25" i="10"/>
  <c r="E25" i="10"/>
  <c r="T43" i="21" s="1"/>
  <c r="I16" i="19"/>
  <c r="Q10" i="19"/>
  <c r="Q11" i="19"/>
  <c r="Q20" i="19"/>
  <c r="Q21" i="19"/>
  <c r="I10" i="19"/>
  <c r="I13" i="19"/>
  <c r="I15" i="19"/>
  <c r="I19" i="19"/>
  <c r="I20" i="19"/>
  <c r="I21" i="19"/>
  <c r="I35" i="21" l="1"/>
  <c r="I36" i="21"/>
  <c r="Q35" i="21"/>
  <c r="Q36" i="21"/>
  <c r="M13" i="15"/>
  <c r="G13" i="15"/>
  <c r="G13" i="7"/>
  <c r="G16" i="7" s="1"/>
  <c r="U14" i="5"/>
  <c r="W14" i="5"/>
  <c r="AC13" i="5"/>
  <c r="O11" i="5"/>
  <c r="Q11" i="5"/>
  <c r="S11" i="5"/>
  <c r="S14" i="5" s="1"/>
  <c r="Y11" i="5"/>
  <c r="Y14" i="5" s="1"/>
  <c r="AA11" i="5"/>
  <c r="AA14" i="5" s="1"/>
  <c r="W21" i="4"/>
  <c r="W25" i="4" s="1"/>
  <c r="C21" i="4"/>
  <c r="E21" i="4"/>
  <c r="E24" i="4" s="1"/>
  <c r="G21" i="4"/>
  <c r="G24" i="4" s="1"/>
  <c r="I21" i="4"/>
  <c r="I24" i="4" s="1"/>
  <c r="K21" i="4"/>
  <c r="K24" i="4" s="1"/>
  <c r="M21" i="4"/>
  <c r="M24" i="4" s="1"/>
  <c r="O21" i="4"/>
  <c r="O24" i="4" s="1"/>
  <c r="Q21" i="4"/>
  <c r="U21" i="4"/>
  <c r="U24" i="4" s="1"/>
  <c r="M28" i="2"/>
  <c r="Y11" i="2"/>
  <c r="I47" i="19"/>
  <c r="AM9" i="5"/>
  <c r="M9" i="7" s="1"/>
  <c r="K9" i="7" s="1"/>
  <c r="I40" i="21"/>
  <c r="I15" i="10"/>
  <c r="I41" i="21"/>
  <c r="I39" i="21"/>
  <c r="Q41" i="21"/>
  <c r="Q40" i="21"/>
  <c r="Q14" i="5" l="1"/>
  <c r="Q23" i="4"/>
  <c r="Q24" i="4" s="1"/>
  <c r="I16" i="12"/>
  <c r="I17" i="12"/>
  <c r="I11" i="12"/>
  <c r="I12" i="12"/>
  <c r="I10" i="12"/>
  <c r="I13" i="12"/>
  <c r="I9" i="12"/>
  <c r="I14" i="12"/>
  <c r="I14" i="10"/>
  <c r="I21" i="10"/>
  <c r="S14" i="10"/>
  <c r="I30" i="9"/>
  <c r="I32" i="9"/>
  <c r="I35" i="9"/>
  <c r="S30" i="9"/>
  <c r="S32" i="9"/>
  <c r="S35" i="9"/>
  <c r="K17" i="23"/>
  <c r="M17" i="23"/>
  <c r="G49" i="19"/>
  <c r="C49" i="19"/>
  <c r="E49" i="19"/>
  <c r="K49" i="19"/>
  <c r="M49" i="19"/>
  <c r="O49" i="19"/>
  <c r="Q34" i="19"/>
  <c r="Q37" i="19"/>
  <c r="I34" i="19"/>
  <c r="I48" i="19"/>
  <c r="I49" i="19" s="1"/>
  <c r="E19" i="15"/>
  <c r="I16" i="15"/>
  <c r="K16" i="15"/>
  <c r="K19" i="15" s="1"/>
  <c r="M12" i="15"/>
  <c r="M15" i="15"/>
  <c r="G15" i="15"/>
  <c r="G12" i="15"/>
  <c r="AA9" i="4"/>
  <c r="Y15" i="4" s="1"/>
  <c r="C7" i="23"/>
  <c r="M7" i="23"/>
  <c r="C7" i="19"/>
  <c r="C45" i="19" s="1"/>
  <c r="K7" i="19"/>
  <c r="K30" i="19" s="1"/>
  <c r="I33" i="19"/>
  <c r="I32" i="19"/>
  <c r="I40" i="19"/>
  <c r="Q32" i="19"/>
  <c r="Q33" i="19"/>
  <c r="Q38" i="19"/>
  <c r="Q39" i="19"/>
  <c r="Q40" i="19"/>
  <c r="C7" i="21"/>
  <c r="C47" i="21" s="1"/>
  <c r="K7" i="21"/>
  <c r="K30" i="21" s="1"/>
  <c r="Q11" i="21"/>
  <c r="Q12" i="21"/>
  <c r="Q13" i="21"/>
  <c r="Q14" i="21"/>
  <c r="Q15" i="21"/>
  <c r="Q16" i="21"/>
  <c r="Q17" i="21"/>
  <c r="Q18" i="21"/>
  <c r="Q19" i="21"/>
  <c r="Q20" i="21"/>
  <c r="Q21" i="21"/>
  <c r="Q22" i="21"/>
  <c r="Q10" i="21"/>
  <c r="Q9" i="21"/>
  <c r="C7" i="18"/>
  <c r="I7" i="18"/>
  <c r="C7" i="17"/>
  <c r="I7" i="17"/>
  <c r="I7" i="16"/>
  <c r="K7" i="16"/>
  <c r="C7" i="15"/>
  <c r="I7" i="15"/>
  <c r="C7" i="14"/>
  <c r="E7" i="14"/>
  <c r="C7" i="13"/>
  <c r="G7" i="13"/>
  <c r="C7" i="11"/>
  <c r="M7" i="11"/>
  <c r="C7" i="10"/>
  <c r="M7" i="10"/>
  <c r="I7" i="7"/>
  <c r="C7" i="7"/>
  <c r="AC7" i="5"/>
  <c r="O7" i="5"/>
  <c r="Q7" i="4"/>
  <c r="C7" i="4"/>
  <c r="O38" i="9"/>
  <c r="E38" i="9"/>
  <c r="Q26" i="21" l="1"/>
  <c r="V26" i="21" s="1"/>
  <c r="Y14" i="4"/>
  <c r="Y16" i="4"/>
  <c r="Y17" i="4"/>
  <c r="Y19" i="4"/>
  <c r="Y18" i="4"/>
  <c r="Y10" i="4"/>
  <c r="Y12" i="4"/>
  <c r="Y13" i="4"/>
  <c r="Q49" i="19"/>
  <c r="K45" i="19"/>
  <c r="C30" i="19"/>
  <c r="C30" i="21"/>
  <c r="K47" i="21"/>
  <c r="Q52" i="19" l="1"/>
  <c r="T49" i="19"/>
  <c r="S26" i="21"/>
  <c r="I11" i="11"/>
  <c r="I10" i="11"/>
  <c r="S11" i="11"/>
  <c r="S10" i="11"/>
  <c r="S19" i="10"/>
  <c r="S27" i="9"/>
  <c r="Q38" i="9"/>
  <c r="Q41" i="9" s="1"/>
  <c r="I27" i="9"/>
  <c r="I10" i="21"/>
  <c r="I41" i="19"/>
  <c r="K41" i="19"/>
  <c r="M41" i="19"/>
  <c r="O41" i="19"/>
  <c r="Q41" i="19"/>
  <c r="Q9" i="19"/>
  <c r="Q25" i="19"/>
  <c r="Q24" i="19"/>
  <c r="Q23" i="19"/>
  <c r="I49" i="21"/>
  <c r="I50" i="21" s="1"/>
  <c r="Q49" i="21"/>
  <c r="Q50" i="21" s="1"/>
  <c r="O50" i="21"/>
  <c r="M50" i="21"/>
  <c r="K50" i="21"/>
  <c r="G50" i="21"/>
  <c r="E50" i="21"/>
  <c r="C50" i="21"/>
  <c r="C25" i="2"/>
  <c r="O14" i="11" l="1"/>
  <c r="X50" i="21"/>
  <c r="V50" i="21"/>
  <c r="I22" i="19"/>
  <c r="G9" i="15"/>
  <c r="G16" i="15" s="1"/>
  <c r="I17" i="23"/>
  <c r="O17" i="23"/>
  <c r="Q17" i="23"/>
  <c r="Q20" i="23" s="1"/>
  <c r="S10" i="9"/>
  <c r="S18" i="9"/>
  <c r="S17" i="9"/>
  <c r="S37" i="9"/>
  <c r="S19" i="9"/>
  <c r="S23" i="9"/>
  <c r="S28" i="9"/>
  <c r="S33" i="9"/>
  <c r="S25" i="9"/>
  <c r="S22" i="9"/>
  <c r="S31" i="9"/>
  <c r="S26" i="9"/>
  <c r="S34" i="9"/>
  <c r="S29" i="9"/>
  <c r="S36" i="9"/>
  <c r="S24" i="9"/>
  <c r="S20" i="9"/>
  <c r="S21" i="9"/>
  <c r="S16" i="9"/>
  <c r="S11" i="9"/>
  <c r="S14" i="9"/>
  <c r="S13" i="9"/>
  <c r="S12" i="9"/>
  <c r="S15" i="9"/>
  <c r="I9" i="19"/>
  <c r="I25" i="19"/>
  <c r="I24" i="19"/>
  <c r="I23" i="19"/>
  <c r="I38" i="21"/>
  <c r="I37" i="21"/>
  <c r="I34" i="21"/>
  <c r="I33" i="21"/>
  <c r="I32" i="21"/>
  <c r="Q34" i="21"/>
  <c r="Q37" i="21"/>
  <c r="Q38" i="21"/>
  <c r="Q39" i="21"/>
  <c r="Q33" i="21"/>
  <c r="Q32" i="21"/>
  <c r="I12" i="21"/>
  <c r="I13" i="21"/>
  <c r="I14" i="21"/>
  <c r="I15" i="21"/>
  <c r="I16" i="21"/>
  <c r="I17" i="21"/>
  <c r="I18" i="21"/>
  <c r="I19" i="21"/>
  <c r="I20" i="21"/>
  <c r="I21" i="21"/>
  <c r="I22" i="21"/>
  <c r="I11" i="21"/>
  <c r="I9" i="21"/>
  <c r="S12" i="10"/>
  <c r="C13" i="13"/>
  <c r="M10" i="18"/>
  <c r="M11" i="18"/>
  <c r="G10" i="18"/>
  <c r="G11" i="18"/>
  <c r="M10" i="17"/>
  <c r="M9" i="17"/>
  <c r="G10" i="17"/>
  <c r="G9" i="17"/>
  <c r="M9" i="15"/>
  <c r="M16" i="15" s="1"/>
  <c r="E16" i="7"/>
  <c r="I16" i="9"/>
  <c r="I33" i="9"/>
  <c r="I25" i="9"/>
  <c r="I31" i="9"/>
  <c r="I26" i="9"/>
  <c r="I29" i="9"/>
  <c r="G17" i="23"/>
  <c r="M38" i="9"/>
  <c r="I18" i="15" s="1"/>
  <c r="I19" i="15" s="1"/>
  <c r="S15" i="10"/>
  <c r="O25" i="10"/>
  <c r="I10" i="16"/>
  <c r="I43" i="21" l="1"/>
  <c r="U45" i="21" s="1"/>
  <c r="E12" i="13"/>
  <c r="C14" i="18"/>
  <c r="I13" i="16"/>
  <c r="Q43" i="21"/>
  <c r="Q52" i="21" s="1"/>
  <c r="Q54" i="21" s="1"/>
  <c r="I26" i="21"/>
  <c r="U27" i="21" s="1"/>
  <c r="I26" i="19"/>
  <c r="S43" i="21"/>
  <c r="Q25" i="2"/>
  <c r="K10" i="16"/>
  <c r="I52" i="19" l="1"/>
  <c r="I54" i="19" s="1"/>
  <c r="T44" i="21"/>
  <c r="X43" i="21"/>
  <c r="T26" i="21"/>
  <c r="X26" i="21"/>
  <c r="S44" i="21"/>
  <c r="V43" i="21"/>
  <c r="M18" i="15"/>
  <c r="M19" i="15" s="1"/>
  <c r="E13" i="14"/>
  <c r="C13" i="14"/>
  <c r="I10" i="7"/>
  <c r="I12" i="7"/>
  <c r="I11" i="7"/>
  <c r="K11" i="7" s="1"/>
  <c r="AK10" i="5"/>
  <c r="Y11" i="4"/>
  <c r="A3" i="7"/>
  <c r="A3" i="5"/>
  <c r="A3" i="4"/>
  <c r="A3" i="21"/>
  <c r="A3" i="23"/>
  <c r="I13" i="7" l="1"/>
  <c r="I16" i="7" s="1"/>
  <c r="K10" i="7"/>
  <c r="I20" i="9"/>
  <c r="I28" i="9"/>
  <c r="AK11" i="5"/>
  <c r="AK14" i="5" s="1"/>
  <c r="AI11" i="5"/>
  <c r="AI15" i="5" s="1"/>
  <c r="W25" i="2"/>
  <c r="W29" i="2" s="1"/>
  <c r="S17" i="10"/>
  <c r="E12" i="8"/>
  <c r="I12" i="8" s="1"/>
  <c r="I19" i="9"/>
  <c r="I24" i="9"/>
  <c r="I11" i="9"/>
  <c r="I36" i="9"/>
  <c r="I12" i="9"/>
  <c r="I13" i="9"/>
  <c r="I18" i="9"/>
  <c r="I21" i="9"/>
  <c r="C38" i="9"/>
  <c r="C18" i="15" s="1"/>
  <c r="M26" i="19"/>
  <c r="G26" i="19"/>
  <c r="K12" i="7"/>
  <c r="K13" i="7" l="1"/>
  <c r="K16" i="7" s="1"/>
  <c r="Y20" i="4"/>
  <c r="Y21" i="4" s="1"/>
  <c r="Y24" i="4" s="1"/>
  <c r="I25" i="2"/>
  <c r="Y22" i="2"/>
  <c r="Y17" i="2"/>
  <c r="Y15" i="2"/>
  <c r="Y13" i="2"/>
  <c r="Y21" i="2"/>
  <c r="Y20" i="2"/>
  <c r="Y19" i="2"/>
  <c r="Y16" i="2"/>
  <c r="Y14" i="2"/>
  <c r="Y23" i="2"/>
  <c r="Y18" i="2"/>
  <c r="Y24" i="2"/>
  <c r="Y12" i="2"/>
  <c r="U25" i="2"/>
  <c r="U28" i="2" s="1"/>
  <c r="C12" i="11"/>
  <c r="E12" i="11"/>
  <c r="G12" i="11"/>
  <c r="M12" i="11"/>
  <c r="O12" i="11"/>
  <c r="I14" i="9"/>
  <c r="C13" i="17" l="1"/>
  <c r="G13" i="17" s="1"/>
  <c r="C15" i="11"/>
  <c r="I13" i="17"/>
  <c r="M13" i="17" s="1"/>
  <c r="M15" i="11"/>
  <c r="E15" i="11"/>
  <c r="U51" i="21"/>
  <c r="I28" i="2"/>
  <c r="Q27" i="2"/>
  <c r="Q28" i="2" s="1"/>
  <c r="T50" i="21"/>
  <c r="T51" i="21" s="1"/>
  <c r="S50" i="21"/>
  <c r="S51" i="21" s="1"/>
  <c r="O15" i="11"/>
  <c r="G18" i="15"/>
  <c r="G19" i="15" s="1"/>
  <c r="C19" i="15"/>
  <c r="Y25" i="2"/>
  <c r="Y28" i="2" s="1"/>
  <c r="M12" i="18"/>
  <c r="I12" i="11"/>
  <c r="S12" i="11"/>
  <c r="K26" i="19"/>
  <c r="E26" i="19"/>
  <c r="C26" i="19"/>
  <c r="A3" i="19"/>
  <c r="C12" i="18"/>
  <c r="E12" i="18"/>
  <c r="G12" i="18"/>
  <c r="K12" i="18"/>
  <c r="I12" i="18"/>
  <c r="A3" i="18"/>
  <c r="K11" i="17"/>
  <c r="K14" i="17" s="1"/>
  <c r="E11" i="17"/>
  <c r="E14" i="17" s="1"/>
  <c r="G11" i="17"/>
  <c r="I11" i="17"/>
  <c r="M11" i="17"/>
  <c r="C11" i="17"/>
  <c r="A3" i="17"/>
  <c r="A3" i="16"/>
  <c r="A3" i="15"/>
  <c r="O14" i="12"/>
  <c r="A3" i="12"/>
  <c r="A3" i="14"/>
  <c r="G13" i="13"/>
  <c r="A3" i="13"/>
  <c r="A3" i="11"/>
  <c r="I16" i="10"/>
  <c r="I10" i="10"/>
  <c r="I13" i="10"/>
  <c r="I12" i="10"/>
  <c r="I17" i="10"/>
  <c r="I11" i="10"/>
  <c r="S16" i="10"/>
  <c r="S10" i="10"/>
  <c r="S13" i="10"/>
  <c r="S21" i="10"/>
  <c r="S11" i="10"/>
  <c r="A3" i="10"/>
  <c r="C25" i="10"/>
  <c r="G25" i="10"/>
  <c r="M25" i="10"/>
  <c r="I37" i="9"/>
  <c r="I10" i="9"/>
  <c r="I17" i="9"/>
  <c r="I34" i="9"/>
  <c r="I23" i="9"/>
  <c r="I22" i="9"/>
  <c r="I15" i="9"/>
  <c r="S38" i="9"/>
  <c r="E8" i="8" s="1"/>
  <c r="I12" i="13" l="1"/>
  <c r="I14" i="18"/>
  <c r="G16" i="13"/>
  <c r="M14" i="17"/>
  <c r="G14" i="17"/>
  <c r="I15" i="18"/>
  <c r="C16" i="13"/>
  <c r="C15" i="18"/>
  <c r="K13" i="16"/>
  <c r="I14" i="17"/>
  <c r="C14" i="17"/>
  <c r="U30" i="9"/>
  <c r="U32" i="9"/>
  <c r="U35" i="9"/>
  <c r="U16" i="9"/>
  <c r="U27" i="9"/>
  <c r="U26" i="9"/>
  <c r="U29" i="9"/>
  <c r="U31" i="9"/>
  <c r="U33" i="9"/>
  <c r="U25" i="9"/>
  <c r="E11" i="8"/>
  <c r="I11" i="8" s="1"/>
  <c r="E10" i="13"/>
  <c r="S25" i="10"/>
  <c r="U22" i="10" s="1"/>
  <c r="K11" i="11"/>
  <c r="K10" i="11"/>
  <c r="E10" i="8"/>
  <c r="I10" i="8" s="1"/>
  <c r="I10" i="13"/>
  <c r="I11" i="13"/>
  <c r="E11" i="13"/>
  <c r="I38" i="9"/>
  <c r="U11" i="11"/>
  <c r="U10" i="11"/>
  <c r="I25" i="10"/>
  <c r="K22" i="10" s="1"/>
  <c r="K20" i="10" l="1"/>
  <c r="U20" i="10"/>
  <c r="E13" i="13"/>
  <c r="I13" i="13"/>
  <c r="K23" i="10"/>
  <c r="K24" i="10"/>
  <c r="K18" i="10"/>
  <c r="U18" i="10"/>
  <c r="U24" i="10"/>
  <c r="U23" i="10"/>
  <c r="K19" i="10"/>
  <c r="K14" i="10"/>
  <c r="U19" i="10"/>
  <c r="U14" i="10"/>
  <c r="K30" i="9"/>
  <c r="K32" i="9"/>
  <c r="K35" i="9"/>
  <c r="I8" i="8"/>
  <c r="K16" i="9"/>
  <c r="K27" i="9"/>
  <c r="K29" i="9"/>
  <c r="K26" i="9"/>
  <c r="K33" i="9"/>
  <c r="K25" i="9"/>
  <c r="K31" i="9"/>
  <c r="U15" i="10"/>
  <c r="K15" i="10"/>
  <c r="K12" i="11"/>
  <c r="E9" i="8"/>
  <c r="I9" i="8" s="1"/>
  <c r="U16" i="10"/>
  <c r="K28" i="9"/>
  <c r="K20" i="9"/>
  <c r="K11" i="9"/>
  <c r="K12" i="9"/>
  <c r="K24" i="9"/>
  <c r="K36" i="9"/>
  <c r="K13" i="9"/>
  <c r="K19" i="9"/>
  <c r="U20" i="9"/>
  <c r="U12" i="9"/>
  <c r="U13" i="9"/>
  <c r="U19" i="9"/>
  <c r="U36" i="9"/>
  <c r="U11" i="9"/>
  <c r="U24" i="9"/>
  <c r="K21" i="9"/>
  <c r="K18" i="9"/>
  <c r="U21" i="9"/>
  <c r="U18" i="9"/>
  <c r="U12" i="11"/>
  <c r="U13" i="10"/>
  <c r="U12" i="10"/>
  <c r="K10" i="10"/>
  <c r="K12" i="10"/>
  <c r="K16" i="10"/>
  <c r="K17" i="10"/>
  <c r="K21" i="10"/>
  <c r="K11" i="10"/>
  <c r="K13" i="10"/>
  <c r="U10" i="10"/>
  <c r="U17" i="10"/>
  <c r="U21" i="10"/>
  <c r="U11" i="10"/>
  <c r="K37" i="9"/>
  <c r="K22" i="9"/>
  <c r="U34" i="9"/>
  <c r="K15" i="9"/>
  <c r="K10" i="9"/>
  <c r="K34" i="9"/>
  <c r="K17" i="9"/>
  <c r="K14" i="9"/>
  <c r="U28" i="9"/>
  <c r="U14" i="9"/>
  <c r="K23" i="9"/>
  <c r="U22" i="9"/>
  <c r="U37" i="9"/>
  <c r="U15" i="9"/>
  <c r="U10" i="9"/>
  <c r="U23" i="9"/>
  <c r="U17" i="9"/>
  <c r="U25" i="10" l="1"/>
  <c r="I13" i="8"/>
  <c r="E13" i="8"/>
  <c r="E16" i="8" s="1"/>
  <c r="U38" i="9"/>
  <c r="K38" i="9"/>
  <c r="K25" i="10"/>
  <c r="A3" i="9"/>
  <c r="C13" i="7"/>
  <c r="AC11" i="5"/>
  <c r="AC14" i="5" s="1"/>
  <c r="AG11" i="5"/>
  <c r="AG14" i="5" s="1"/>
  <c r="C16" i="7" l="1"/>
  <c r="G11" i="8"/>
  <c r="G12" i="8"/>
  <c r="G10" i="8"/>
  <c r="G9" i="8"/>
  <c r="G8" i="8"/>
  <c r="E25" i="2"/>
  <c r="E28" i="2" s="1"/>
  <c r="G25" i="2"/>
  <c r="G28" i="2" s="1"/>
  <c r="K25" i="2"/>
  <c r="K28" i="2" s="1"/>
  <c r="O25" i="2"/>
  <c r="O28" i="2" s="1"/>
  <c r="G13" i="8" l="1"/>
  <c r="Q22" i="19" l="1"/>
  <c r="Q26" i="19" s="1"/>
  <c r="Q54" i="19" s="1"/>
  <c r="O26" i="19"/>
  <c r="Q56" i="19" l="1"/>
  <c r="V26" i="19"/>
</calcChain>
</file>

<file path=xl/sharedStrings.xml><?xml version="1.0" encoding="utf-8"?>
<sst xmlns="http://schemas.openxmlformats.org/spreadsheetml/2006/main" count="531" uniqueCount="196">
  <si>
    <t>صندوق سرمایه‌گذاری اختصاصی بازارگردانی لاجورد دماوند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</si>
  <si>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</si>
  <si>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</si>
  <si>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</si>
  <si>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</si>
  <si>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</si>
  <si>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</si>
  <si>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</si>
  <si>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</si>
  <si>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</si>
  <si>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</si>
  <si>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</si>
  <si>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</si>
  <si>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</si>
  <si>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</si>
  <si>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</si>
  <si>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</si>
  <si>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</si>
  <si>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</si>
  <si>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</si>
  <si>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</si>
  <si>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</si>
  <si>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</si>
  <si>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</si>
  <si>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</si>
  <si>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</si>
  <si>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</si>
  <si>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</si>
  <si>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</si>
  <si>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جمع</t>
  </si>
  <si>
    <t>نام سهام</t>
  </si>
  <si>
    <t>تاریخ اعمال</t>
  </si>
  <si>
    <t>نرخ سود موثر</t>
  </si>
  <si>
    <t>تعداد اوراق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</si>
  <si>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</si>
  <si>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</si>
  <si>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</si>
  <si>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</si>
  <si>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</si>
  <si>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</si>
  <si>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</si>
  <si>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</si>
  <si>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</si>
  <si>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</si>
  <si>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</si>
  <si>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</si>
  <si>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</si>
  <si>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</si>
  <si>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</si>
  <si>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</si>
  <si>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</si>
  <si>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</si>
  <si>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</si>
  <si>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</si>
  <si>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</si>
  <si>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</si>
  <si>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</si>
  <si>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</si>
  <si>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</si>
  <si>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</si>
  <si>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</si>
  <si>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</si>
  <si>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</si>
  <si>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2-2</t>
  </si>
  <si>
    <t>سایر درآمدها</t>
  </si>
  <si>
    <t>سهام</t>
  </si>
  <si>
    <t>درآمد سود سهام</t>
  </si>
  <si>
    <t>درآمد تغییر ارزش</t>
  </si>
  <si>
    <t>درآمد فروش</t>
  </si>
  <si>
    <t>درآمد سود صندوق</t>
  </si>
  <si>
    <t>صندوق ص.س.درآمد ثابت اطمینان هیوا-د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</si>
  <si>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</si>
  <si>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</si>
  <si>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</si>
  <si>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</si>
  <si>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</si>
  <si>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</si>
  <si>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</si>
  <si>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</si>
  <si>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</si>
  <si>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</si>
  <si>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</si>
  <si>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</si>
  <si>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</si>
  <si>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</si>
  <si>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</si>
  <si>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</si>
  <si>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</si>
  <si>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</si>
  <si>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</si>
  <si>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</si>
  <si>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</si>
  <si>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</si>
  <si>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</si>
  <si>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</si>
  <si>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</si>
  <si>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</si>
  <si>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</si>
  <si>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</si>
  <si>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</si>
  <si>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</si>
  <si>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</si>
  <si>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</si>
  <si>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(مبالغ به ریال)</t>
  </si>
  <si>
    <t>1-3- سرمایه‌گذاری در اوراق بهادار با درآمد ثابت یا علی‌الحساب</t>
  </si>
  <si>
    <t>بانک سینا</t>
  </si>
  <si>
    <t>بانک تجارت</t>
  </si>
  <si>
    <t>1-4- سرمایه‌گذاری در سپرده‌ بانکی</t>
  </si>
  <si>
    <t>2-1</t>
  </si>
  <si>
    <t>2-3</t>
  </si>
  <si>
    <t>2-4</t>
  </si>
  <si>
    <t>2-5</t>
  </si>
  <si>
    <t>یادداشت1-1-2</t>
  </si>
  <si>
    <t>یادداشت2-1-2</t>
  </si>
  <si>
    <t>یادداشت3-1-2</t>
  </si>
  <si>
    <t>یادداشت1-2-2</t>
  </si>
  <si>
    <t>یادداشت2-2-2</t>
  </si>
  <si>
    <t>یادداشت3-2-2</t>
  </si>
  <si>
    <t>یادداشت1-3-2</t>
  </si>
  <si>
    <t>یادداشت2-3-2</t>
  </si>
  <si>
    <t>یادداشت3-3-2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</si>
  <si>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</si>
  <si>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</si>
  <si>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</si>
  <si>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</si>
  <si>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</si>
  <si>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</si>
  <si>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</si>
  <si>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</si>
  <si>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</si>
  <si>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</si>
  <si>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</si>
  <si>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</si>
  <si>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</si>
  <si>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</si>
  <si>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</si>
  <si>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2-1-3- سود(زیان) حاصل از فروش سهام</t>
  </si>
  <si>
    <t>2-2-3- سود(زیان) حاصل از فروش واحد صندوق</t>
  </si>
  <si>
    <t>2-2-2- درآمد ناشی از تغییر قیمت واحد صندوق</t>
  </si>
  <si>
    <t>2-1-2- درآمد ناشی از تغییر قیمت سهام، حق تقدم و اختیار معاملات سهام</t>
  </si>
  <si>
    <t>گروه مالی نماد غدیر(سهامی عام)</t>
  </si>
  <si>
    <t>ح.فولاد سیرجان ایرانیان</t>
  </si>
  <si>
    <t>ص.س.درآمد ثابت اطمینان هیوا-د</t>
  </si>
  <si>
    <t xml:space="preserve"> </t>
  </si>
  <si>
    <t xml:space="preserve">   </t>
  </si>
  <si>
    <t>1404/12/06</t>
  </si>
  <si>
    <t>صندوق س. ارزش پاداش-د</t>
  </si>
  <si>
    <t>اختیارخ وغدیر-18000-1404/12/06(ضغدر12081)</t>
  </si>
  <si>
    <t>اختیارخ وغدیر-16000-1405/02/02(ضغدر20351)</t>
  </si>
  <si>
    <t>اختیارخ وغدیر-18000-1405/02/02(ضغدر20361)</t>
  </si>
  <si>
    <t>اختیارخ وغدیر-15000-1405/02/02(ضغدر20341)</t>
  </si>
  <si>
    <t>اختیارخ وغدیر-13000-1404/12/06(ضغدر12041)</t>
  </si>
  <si>
    <t>اختیارخ وغدیر-14000-1404/12/06(ضغدر12051)</t>
  </si>
  <si>
    <t>اختیارخ وغدیر-16000-1404/12/06(ضغدر12071)</t>
  </si>
  <si>
    <t>اختیارخ وغدیر-15000-1404/12/06(ضغدر12061)</t>
  </si>
  <si>
    <t>صندوق س. جام سبز سهند-س</t>
  </si>
  <si>
    <t>بانک رسالت</t>
  </si>
  <si>
    <t>ح.لیزینگ اقتصاد نوین</t>
  </si>
  <si>
    <t>صندوق س. با درآمد ثابت مانی</t>
  </si>
  <si>
    <t>1405/01/16</t>
  </si>
  <si>
    <t>2-3-2- درآمد ناشی از تغییر قیمت اوراق بهادار با درآمد ثابت</t>
  </si>
  <si>
    <t>2-2-3- سود(زیان) حاصل از فروش اوراق بهادار با درآمد ثابت</t>
  </si>
  <si>
    <t>1- سرمایه‌گذاری‌ها</t>
  </si>
  <si>
    <t>1-1- سرمایه‌گذاری در سهام و حق تقدم سهام</t>
  </si>
  <si>
    <t>2-1- درآمد حاصل از سرمایه‌گذاری در سهام و حق تقدم سهام</t>
  </si>
  <si>
    <t>درآمد حاصل از سرمایه‌گذاری در سهام و حق تقدم سهام</t>
  </si>
  <si>
    <t>درآمد حاصل از سرمایه‌گذاری در واحدهای صندوق‌های سرمایه‌گذاری</t>
  </si>
  <si>
    <t>درآمد حاصل از سرمایه‌گذاری در اوراق بهادار با درآمد ثابت</t>
  </si>
  <si>
    <t>درآمد حاصل از سرمایه‌گذاری در سپرده بانکی و گواهی سپرده</t>
  </si>
  <si>
    <t>سپرده‌های بانکی</t>
  </si>
  <si>
    <t>درصد به کل دارایی‌ها</t>
  </si>
  <si>
    <t>1-2- سرمایه‌گذاری در واحدهای صندوق های سرمایه‌گذاری</t>
  </si>
  <si>
    <t>درصد از کل دارایی‌ها</t>
  </si>
  <si>
    <t>2- درآمد حاصل از سرمایه‌گذاری‌ها</t>
  </si>
  <si>
    <t>2-2- درآمد حاصل از سرمایه‌گذاری در واحدهای صندوق</t>
  </si>
  <si>
    <t>2-3- درآمد حاصل از سرمایه‌گذاری در اوراق بهادار با درآمد ثابت:</t>
  </si>
  <si>
    <t>2-4- درآمد حاصل از سرمایه‌گذاری در سپرده بانکی و گواهی سپرده</t>
  </si>
  <si>
    <t>1405/02/30</t>
  </si>
  <si>
    <t>صندوق س.طلوع نوین ثابت-د</t>
  </si>
  <si>
    <t>ص.س.د.ثابت ماه آفرید سپینود-د</t>
  </si>
  <si>
    <t>ص.س.درآمد ثابت رایا پایدار-د</t>
  </si>
  <si>
    <t>ص.س.درآمد ثابت برلیان شهر-د</t>
  </si>
  <si>
    <t>صندوق ص.س.د.ثابت ماه آفرید سپینود-د</t>
  </si>
  <si>
    <t>سرمایه‌گذاری‌غدیر(هلدینگ‌)</t>
  </si>
  <si>
    <t>1405/04/31</t>
  </si>
  <si>
    <t>گردشگری</t>
  </si>
  <si>
    <t>صندوق س.درآمد ثابت سام-د</t>
  </si>
  <si>
    <t xml:space="preserve">  </t>
  </si>
  <si>
    <t>دوره یک ماهه منتهی به 31 مرداد 1405</t>
  </si>
  <si>
    <t>به تاریخ 31 مرداد 1405</t>
  </si>
  <si>
    <t>1405/05/31</t>
  </si>
  <si>
    <t>ص.س.درآمد ثابت آبی هامون-د</t>
  </si>
  <si>
    <t>طی مرداد ماه</t>
  </si>
  <si>
    <t>از ابتدای سال مالی تا پایان مرداد ماه</t>
  </si>
  <si>
    <t>بین المللی توسعه ساختمان</t>
  </si>
  <si>
    <t>درآمد حاصل از کارمزد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</si>
</sst>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6"/>
      <color rgb="FF000000"/>
      <name val="Arial"/>
      <family val="2"/>
    </font>
    <font>
      <b/>
      <sz val="20"/>
      <color rgb="FF000000"/>
      <name val="B Nazanin"/>
      <charset val="178"/>
    </font>
    <font>
      <b/>
      <sz val="16"/>
      <name val="B Nazanin"/>
      <charset val="178"/>
    </font>
    <font>
      <sz val="20"/>
      <color rgb="FF000000"/>
      <name val="B Nazanin"/>
      <charset val="178"/>
    </font>
    <font>
      <sz val="20"/>
      <color rgb="FF000000"/>
      <name val="Arial"/>
      <family val="2"/>
    </font>
    <font>
      <sz val="10"/>
      <color rgb="FF000000"/>
      <name val="Arial"/>
      <family val="2"/>
    </font>
    <font>
      <b/>
      <sz val="28"/>
      <color theme="1"/>
      <name val="B Nazanin"/>
      <charset val="178"/>
    </font>
    <font>
      <b/>
      <sz val="28"/>
      <color rgb="FF000000"/>
      <name val="B Nazanin"/>
      <charset val="178"/>
    </font>
    <font>
      <sz val="28"/>
      <color rgb="FF000000"/>
      <name val="B Nazanin"/>
      <charset val="178"/>
    </font>
    <font>
      <sz val="24"/>
      <color rgb="FF000000"/>
      <name val="B Nazanin"/>
      <charset val="178"/>
    </font>
    <font>
      <b/>
      <sz val="24"/>
      <color rgb="FF000000"/>
      <name val="B Nazanin"/>
      <charset val="178"/>
    </font>
    <font>
      <sz val="26"/>
      <color rgb="FF000000"/>
      <name val="B Nazanin"/>
      <charset val="178"/>
    </font>
    <font>
      <b/>
      <sz val="26"/>
      <color rgb="FF000000"/>
      <name val="B Nazanin"/>
      <charset val="178"/>
    </font>
    <font>
      <sz val="26"/>
      <color theme="1"/>
      <name val="B Nazanin"/>
      <charset val="178"/>
    </font>
    <font>
      <b/>
      <sz val="26"/>
      <color theme="1"/>
      <name val="B Nazanin"/>
      <charset val="178"/>
    </font>
    <font>
      <sz val="26"/>
      <color rgb="FF000000"/>
      <name val="Arial"/>
      <family val="2"/>
    </font>
    <font>
      <sz val="16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4" fillId="0" borderId="0"/>
  </cellStyleXfs>
  <cellXfs count="21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 readingOrder="2"/>
    </xf>
    <xf numFmtId="38" fontId="1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38" fontId="1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38" fontId="15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center" vertical="center"/>
    </xf>
    <xf numFmtId="38" fontId="16" fillId="0" borderId="0" xfId="0" applyNumberFormat="1" applyFont="1" applyAlignment="1">
      <alignment horizontal="left"/>
    </xf>
    <xf numFmtId="38" fontId="8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8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38" fontId="16" fillId="0" borderId="0" xfId="0" applyNumberFormat="1" applyFont="1" applyAlignment="1">
      <alignment horizontal="center" vertical="center"/>
    </xf>
    <xf numFmtId="38" fontId="11" fillId="0" borderId="0" xfId="0" applyNumberFormat="1" applyFont="1" applyAlignment="1">
      <alignment horizontal="right" vertical="center" readingOrder="2"/>
    </xf>
    <xf numFmtId="38" fontId="18" fillId="0" borderId="0" xfId="0" applyNumberFormat="1" applyFont="1" applyAlignment="1">
      <alignment horizontal="left"/>
    </xf>
    <xf numFmtId="38" fontId="8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vertical="top"/>
    </xf>
    <xf numFmtId="40" fontId="15" fillId="0" borderId="0" xfId="0" applyNumberFormat="1" applyFont="1" applyAlignment="1">
      <alignment horizontal="left"/>
    </xf>
    <xf numFmtId="38" fontId="11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left"/>
    </xf>
    <xf numFmtId="0" fontId="16" fillId="0" borderId="0" xfId="0" applyFont="1" applyAlignment="1">
      <alignment horizontal="right" vertical="center"/>
    </xf>
    <xf numFmtId="2" fontId="16" fillId="0" borderId="0" xfId="0" applyNumberFormat="1" applyFont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38" fontId="16" fillId="0" borderId="3" xfId="0" applyNumberFormat="1" applyFont="1" applyBorder="1" applyAlignment="1">
      <alignment horizontal="center" vertical="center"/>
    </xf>
    <xf numFmtId="38" fontId="8" fillId="0" borderId="5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16" fillId="0" borderId="0" xfId="0" applyNumberFormat="1" applyFont="1" applyAlignment="1">
      <alignment horizontal="right" vertical="center"/>
    </xf>
    <xf numFmtId="38" fontId="0" fillId="0" borderId="0" xfId="0" applyNumberFormat="1" applyAlignment="1">
      <alignment horizontal="center" vertical="center"/>
    </xf>
    <xf numFmtId="38" fontId="19" fillId="0" borderId="0" xfId="0" applyNumberFormat="1" applyFont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9" fillId="0" borderId="0" xfId="0" applyNumberFormat="1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38" fontId="16" fillId="0" borderId="8" xfId="0" applyNumberFormat="1" applyFont="1" applyBorder="1" applyAlignment="1">
      <alignment horizontal="center" vertical="center"/>
    </xf>
    <xf numFmtId="38" fontId="8" fillId="0" borderId="7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4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40" fontId="9" fillId="0" borderId="3" xfId="0" applyNumberFormat="1" applyFont="1" applyBorder="1" applyAlignment="1">
      <alignment horizontal="center" vertical="center"/>
    </xf>
    <xf numFmtId="38" fontId="16" fillId="0" borderId="1" xfId="0" applyNumberFormat="1" applyFont="1" applyBorder="1" applyAlignment="1">
      <alignment horizontal="center" vertical="center"/>
    </xf>
    <xf numFmtId="40" fontId="16" fillId="0" borderId="0" xfId="0" applyNumberFormat="1" applyFont="1" applyAlignment="1">
      <alignment horizontal="center" vertical="center"/>
    </xf>
    <xf numFmtId="40" fontId="16" fillId="0" borderId="3" xfId="0" applyNumberFormat="1" applyFont="1" applyBorder="1" applyAlignment="1">
      <alignment horizontal="center" vertical="center"/>
    </xf>
    <xf numFmtId="38" fontId="18" fillId="0" borderId="0" xfId="0" applyNumberFormat="1" applyFont="1" applyAlignment="1">
      <alignment horizontal="center"/>
    </xf>
    <xf numFmtId="38" fontId="16" fillId="0" borderId="0" xfId="0" quotePrefix="1" applyNumberFormat="1" applyFont="1" applyAlignment="1">
      <alignment horizontal="center" vertical="center"/>
    </xf>
    <xf numFmtId="38" fontId="16" fillId="0" borderId="0" xfId="0" applyNumberFormat="1" applyFont="1" applyAlignment="1">
      <alignment horizontal="right" vertical="top"/>
    </xf>
    <xf numFmtId="0" fontId="16" fillId="0" borderId="1" xfId="0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38" fontId="12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top"/>
    </xf>
    <xf numFmtId="0" fontId="19" fillId="0" borderId="0" xfId="0" applyFont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38" fontId="14" fillId="0" borderId="9" xfId="0" applyNumberFormat="1" applyFont="1" applyBorder="1" applyAlignment="1">
      <alignment horizontal="center" vertical="center"/>
    </xf>
    <xf numFmtId="17" fontId="16" fillId="0" borderId="0" xfId="0" quotePrefix="1" applyNumberFormat="1" applyFont="1" applyAlignment="1">
      <alignment horizontal="center" vertical="center"/>
    </xf>
    <xf numFmtId="4" fontId="16" fillId="0" borderId="8" xfId="0" applyNumberFormat="1" applyFont="1" applyBorder="1" applyAlignment="1">
      <alignment horizontal="center" vertical="center"/>
    </xf>
    <xf numFmtId="37" fontId="16" fillId="0" borderId="0" xfId="0" applyNumberFormat="1" applyFont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19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37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37" fontId="15" fillId="0" borderId="0" xfId="0" applyNumberFormat="1" applyFont="1" applyAlignment="1">
      <alignment horizontal="left"/>
    </xf>
    <xf numFmtId="37" fontId="1" fillId="0" borderId="0" xfId="0" applyNumberFormat="1" applyFont="1" applyAlignment="1">
      <alignment vertical="center"/>
    </xf>
    <xf numFmtId="37" fontId="2" fillId="0" borderId="0" xfId="0" applyNumberFormat="1" applyFont="1" applyAlignment="1">
      <alignment vertical="center"/>
    </xf>
    <xf numFmtId="37" fontId="25" fillId="0" borderId="0" xfId="0" applyNumberFormat="1" applyFont="1" applyAlignment="1">
      <alignment horizontal="right" vertical="center"/>
    </xf>
    <xf numFmtId="37" fontId="27" fillId="0" borderId="0" xfId="0" applyNumberFormat="1" applyFont="1" applyAlignment="1">
      <alignment horizontal="left"/>
    </xf>
    <xf numFmtId="37" fontId="3" fillId="0" borderId="0" xfId="0" applyNumberFormat="1" applyFont="1" applyAlignment="1">
      <alignment vertical="center"/>
    </xf>
    <xf numFmtId="37" fontId="26" fillId="0" borderId="3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vertical="center" wrapText="1"/>
    </xf>
    <xf numFmtId="37" fontId="18" fillId="0" borderId="0" xfId="0" applyNumberFormat="1" applyFont="1" applyAlignment="1">
      <alignment horizontal="right" vertical="center"/>
    </xf>
    <xf numFmtId="37" fontId="18" fillId="0" borderId="0" xfId="0" applyNumberFormat="1" applyFont="1" applyAlignment="1">
      <alignment horizontal="left"/>
    </xf>
    <xf numFmtId="37" fontId="18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vertical="center"/>
    </xf>
    <xf numFmtId="37" fontId="9" fillId="0" borderId="0" xfId="0" applyNumberFormat="1" applyFont="1" applyAlignment="1">
      <alignment horizontal="center" vertical="center"/>
    </xf>
    <xf numFmtId="37" fontId="22" fillId="0" borderId="0" xfId="0" applyNumberFormat="1" applyFont="1" applyAlignment="1">
      <alignment horizontal="right" vertical="center"/>
    </xf>
    <xf numFmtId="37" fontId="22" fillId="0" borderId="0" xfId="0" applyNumberFormat="1" applyFont="1" applyAlignment="1">
      <alignment horizontal="left"/>
    </xf>
    <xf numFmtId="37" fontId="22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right" vertical="center"/>
    </xf>
    <xf numFmtId="37" fontId="30" fillId="0" borderId="0" xfId="0" applyNumberFormat="1" applyFont="1" applyAlignment="1">
      <alignment horizontal="left"/>
    </xf>
    <xf numFmtId="37" fontId="30" fillId="0" borderId="8" xfId="0" applyNumberFormat="1" applyFont="1" applyBorder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5" xfId="0" applyNumberFormat="1" applyFont="1" applyBorder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left" vertical="center"/>
    </xf>
    <xf numFmtId="37" fontId="33" fillId="0" borderId="5" xfId="0" applyNumberFormat="1" applyFont="1" applyBorder="1" applyAlignment="1">
      <alignment horizontal="center" vertical="center"/>
    </xf>
    <xf numFmtId="37" fontId="30" fillId="0" borderId="1" xfId="0" applyNumberFormat="1" applyFont="1" applyBorder="1" applyAlignment="1">
      <alignment horizontal="center" vertical="center"/>
    </xf>
    <xf numFmtId="37" fontId="34" fillId="0" borderId="0" xfId="0" applyNumberFormat="1" applyFont="1" applyAlignment="1">
      <alignment horizontal="left"/>
    </xf>
    <xf numFmtId="37" fontId="31" fillId="0" borderId="0" xfId="0" applyNumberFormat="1" applyFont="1" applyAlignment="1">
      <alignment horizontal="right" vertical="center"/>
    </xf>
    <xf numFmtId="37" fontId="11" fillId="0" borderId="0" xfId="0" applyNumberFormat="1" applyFont="1" applyAlignment="1">
      <alignment horizontal="right" vertical="center" readingOrder="2"/>
    </xf>
    <xf numFmtId="37" fontId="9" fillId="0" borderId="0" xfId="0" applyNumberFormat="1" applyFont="1" applyAlignment="1">
      <alignment horizontal="left"/>
    </xf>
    <xf numFmtId="37" fontId="9" fillId="0" borderId="3" xfId="0" applyNumberFormat="1" applyFont="1" applyBorder="1" applyAlignment="1">
      <alignment horizontal="center" vertical="center"/>
    </xf>
    <xf numFmtId="37" fontId="16" fillId="0" borderId="0" xfId="0" applyNumberFormat="1" applyFont="1" applyAlignment="1">
      <alignment horizontal="right" vertical="center"/>
    </xf>
    <xf numFmtId="37" fontId="16" fillId="0" borderId="0" xfId="0" applyNumberFormat="1" applyFont="1" applyAlignment="1">
      <alignment horizontal="left"/>
    </xf>
    <xf numFmtId="37" fontId="16" fillId="0" borderId="0" xfId="0" applyNumberFormat="1" applyFont="1" applyAlignment="1">
      <alignment vertical="top"/>
    </xf>
    <xf numFmtId="37" fontId="8" fillId="0" borderId="0" xfId="0" applyNumberFormat="1" applyFont="1" applyAlignment="1">
      <alignment horizontal="center" vertical="center"/>
    </xf>
    <xf numFmtId="37" fontId="1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14" fillId="0" borderId="0" xfId="0" applyNumberFormat="1" applyFont="1" applyAlignment="1">
      <alignment horizontal="left"/>
    </xf>
    <xf numFmtId="37" fontId="18" fillId="0" borderId="0" xfId="0" applyNumberFormat="1" applyFont="1" applyAlignment="1">
      <alignment horizontal="center"/>
    </xf>
    <xf numFmtId="37" fontId="16" fillId="0" borderId="3" xfId="0" applyNumberFormat="1" applyFont="1" applyBorder="1" applyAlignment="1">
      <alignment horizontal="center" vertical="center"/>
    </xf>
    <xf numFmtId="37" fontId="8" fillId="0" borderId="4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38" fontId="20" fillId="0" borderId="0" xfId="0" applyNumberFormat="1" applyFont="1" applyAlignment="1">
      <alignment horizontal="left" vertical="center"/>
    </xf>
    <xf numFmtId="38" fontId="11" fillId="0" borderId="0" xfId="0" applyNumberFormat="1" applyFont="1" applyAlignment="1">
      <alignment horizontal="right" vertical="center" readingOrder="2"/>
    </xf>
    <xf numFmtId="38" fontId="20" fillId="0" borderId="0" xfId="0" applyNumberFormat="1" applyFont="1" applyAlignment="1">
      <alignment horizontal="center" vertical="center"/>
    </xf>
    <xf numFmtId="37" fontId="21" fillId="0" borderId="0" xfId="1" applyNumberFormat="1" applyFont="1" applyAlignment="1">
      <alignment horizontal="center" vertical="center"/>
    </xf>
    <xf numFmtId="0" fontId="7" fillId="0" borderId="0" xfId="1" applyFont="1"/>
    <xf numFmtId="0" fontId="11" fillId="0" borderId="0" xfId="0" applyFont="1" applyAlignment="1">
      <alignment horizontal="left" vertical="center" readingOrder="2"/>
    </xf>
    <xf numFmtId="0" fontId="11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8" fontId="9" fillId="0" borderId="0" xfId="0" applyNumberFormat="1" applyFont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37" fontId="9" fillId="0" borderId="0" xfId="0" applyNumberFormat="1" applyFont="1" applyAlignment="1">
      <alignment horizontal="center" vertical="center"/>
    </xf>
    <xf numFmtId="37" fontId="9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left" vertical="center" readingOrder="2"/>
    </xf>
    <xf numFmtId="38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38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7" fontId="26" fillId="0" borderId="2" xfId="0" applyNumberFormat="1" applyFont="1" applyBorder="1" applyAlignment="1">
      <alignment horizontal="center" vertical="center"/>
    </xf>
    <xf numFmtId="37" fontId="26" fillId="0" borderId="3" xfId="0" applyNumberFormat="1" applyFont="1" applyBorder="1" applyAlignment="1">
      <alignment horizontal="center" vertical="center"/>
    </xf>
    <xf numFmtId="37" fontId="25" fillId="0" borderId="0" xfId="0" applyNumberFormat="1" applyFont="1" applyAlignment="1">
      <alignment horizontal="right" vertical="center" readingOrder="2"/>
    </xf>
    <xf numFmtId="37" fontId="25" fillId="0" borderId="0" xfId="0" applyNumberFormat="1" applyFont="1" applyAlignment="1">
      <alignment horizontal="left" vertical="center"/>
    </xf>
    <xf numFmtId="37" fontId="26" fillId="0" borderId="0" xfId="0" applyNumberFormat="1" applyFont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20" fillId="0" borderId="3" xfId="0" applyNumberFormat="1" applyFont="1" applyBorder="1" applyAlignment="1">
      <alignment horizontal="center" vertical="center"/>
    </xf>
    <xf numFmtId="37" fontId="9" fillId="0" borderId="6" xfId="0" applyNumberFormat="1" applyFont="1" applyBorder="1" applyAlignment="1">
      <alignment horizontal="center" vertical="center"/>
    </xf>
    <xf numFmtId="37" fontId="9" fillId="0" borderId="6" xfId="0" applyNumberFormat="1" applyFont="1" applyBorder="1" applyAlignment="1">
      <alignment horizontal="center" vertical="center" wrapText="1"/>
    </xf>
    <xf numFmtId="37" fontId="9" fillId="0" borderId="3" xfId="0" applyNumberFormat="1" applyFont="1" applyBorder="1" applyAlignment="1">
      <alignment horizontal="center" vertical="center" wrapText="1"/>
    </xf>
    <xf numFmtId="37" fontId="9" fillId="0" borderId="3" xfId="0" applyNumberFormat="1" applyFont="1" applyBorder="1" applyAlignment="1">
      <alignment horizontal="center" vertical="center" wrapText="1"/>
    </xf>
    <xf numFmtId="37" fontId="16" fillId="0" borderId="8" xfId="0" applyNumberFormat="1" applyFont="1" applyBorder="1" applyAlignment="1">
      <alignment horizontal="center" vertical="center"/>
    </xf>
    <xf numFmtId="37" fontId="16" fillId="0" borderId="4" xfId="0" applyNumberFormat="1" applyFont="1" applyBorder="1" applyAlignment="1">
      <alignment horizontal="center" vertical="center"/>
    </xf>
    <xf numFmtId="37" fontId="15" fillId="0" borderId="0" xfId="0" applyNumberFormat="1" applyFont="1" applyAlignment="1">
      <alignment horizontal="center" vertical="center"/>
    </xf>
    <xf numFmtId="37" fontId="20" fillId="0" borderId="0" xfId="0" applyNumberFormat="1" applyFont="1" applyAlignment="1">
      <alignment horizontal="left"/>
    </xf>
    <xf numFmtId="37" fontId="9" fillId="0" borderId="0" xfId="0" applyNumberFormat="1" applyFont="1" applyAlignment="1">
      <alignment horizontal="center" vertical="center" wrapText="1"/>
    </xf>
    <xf numFmtId="37" fontId="16" fillId="0" borderId="0" xfId="0" applyNumberFormat="1" applyFont="1" applyAlignment="1">
      <alignment horizontal="center" vertical="center" wrapText="1"/>
    </xf>
    <xf numFmtId="39" fontId="35" fillId="0" borderId="0" xfId="0" applyNumberFormat="1" applyFont="1" applyAlignment="1">
      <alignment horizontal="center" vertical="center"/>
    </xf>
    <xf numFmtId="39" fontId="16" fillId="0" borderId="0" xfId="0" applyNumberFormat="1" applyFont="1" applyAlignment="1">
      <alignment horizontal="center" vertical="center"/>
    </xf>
    <xf numFmtId="39" fontId="16" fillId="0" borderId="3" xfId="0" applyNumberFormat="1" applyFont="1" applyBorder="1" applyAlignment="1">
      <alignment horizontal="center" vertical="center"/>
    </xf>
    <xf numFmtId="37" fontId="11" fillId="0" borderId="0" xfId="0" applyNumberFormat="1" applyFont="1" applyAlignment="1">
      <alignment horizontal="left" vertical="center"/>
    </xf>
    <xf numFmtId="37" fontId="16" fillId="0" borderId="6" xfId="0" applyNumberFormat="1" applyFont="1" applyBorder="1" applyAlignment="1">
      <alignment horizontal="center" vertical="center"/>
    </xf>
    <xf numFmtId="37" fontId="11" fillId="0" borderId="0" xfId="0" applyNumberFormat="1" applyFont="1" applyAlignment="1">
      <alignment horizontal="right" vertical="center"/>
    </xf>
    <xf numFmtId="37" fontId="28" fillId="0" borderId="0" xfId="0" applyNumberFormat="1" applyFont="1" applyAlignment="1">
      <alignment horizontal="right" vertical="center"/>
    </xf>
    <xf numFmtId="37" fontId="28" fillId="0" borderId="0" xfId="0" applyNumberFormat="1" applyFont="1" applyAlignment="1">
      <alignment horizontal="left"/>
    </xf>
    <xf numFmtId="37" fontId="28" fillId="0" borderId="0" xfId="0" applyNumberFormat="1" applyFont="1" applyAlignment="1">
      <alignment horizontal="center" vertical="center"/>
    </xf>
    <xf numFmtId="37" fontId="29" fillId="0" borderId="0" xfId="0" applyNumberFormat="1" applyFont="1" applyAlignment="1">
      <alignment horizontal="right" vertical="center"/>
    </xf>
    <xf numFmtId="37" fontId="29" fillId="0" borderId="5" xfId="0" applyNumberFormat="1" applyFont="1" applyBorder="1" applyAlignment="1">
      <alignment horizontal="center" vertical="center"/>
    </xf>
    <xf numFmtId="37" fontId="29" fillId="0" borderId="0" xfId="0" applyNumberFormat="1" applyFont="1" applyAlignment="1">
      <alignment horizontal="center" vertical="center"/>
    </xf>
    <xf numFmtId="37" fontId="30" fillId="0" borderId="6" xfId="0" applyNumberFormat="1" applyFont="1" applyBorder="1" applyAlignment="1">
      <alignment horizontal="center" vertical="center"/>
    </xf>
    <xf numFmtId="37" fontId="30" fillId="0" borderId="3" xfId="0" applyNumberFormat="1" applyFont="1" applyBorder="1" applyAlignment="1">
      <alignment horizontal="center" vertical="center"/>
    </xf>
    <xf numFmtId="37" fontId="31" fillId="0" borderId="7" xfId="0" applyNumberFormat="1" applyFont="1" applyBorder="1" applyAlignment="1">
      <alignment horizontal="center" vertical="center"/>
    </xf>
    <xf numFmtId="37" fontId="20" fillId="0" borderId="0" xfId="0" applyNumberFormat="1" applyFont="1" applyAlignment="1">
      <alignment horizontal="center" vertical="center"/>
    </xf>
    <xf numFmtId="37" fontId="11" fillId="0" borderId="0" xfId="0" applyNumberFormat="1" applyFont="1" applyAlignment="1">
      <alignment horizontal="right" vertical="center" readingOrder="2"/>
    </xf>
    <xf numFmtId="37" fontId="9" fillId="0" borderId="0" xfId="0" applyNumberFormat="1" applyFont="1" applyAlignment="1">
      <alignment horizontal="left" vertical="center"/>
    </xf>
    <xf numFmtId="37" fontId="8" fillId="0" borderId="3" xfId="0" applyNumberFormat="1" applyFont="1" applyBorder="1" applyAlignment="1">
      <alignment horizontal="center" vertical="center"/>
    </xf>
    <xf numFmtId="37" fontId="16" fillId="0" borderId="0" xfId="0" applyNumberFormat="1" applyFont="1" applyAlignment="1">
      <alignment horizontal="left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 wrapText="1"/>
    </xf>
    <xf numFmtId="37" fontId="8" fillId="0" borderId="0" xfId="0" applyNumberFormat="1" applyFont="1" applyAlignment="1">
      <alignment horizontal="center" vertical="center" wrapText="1"/>
    </xf>
    <xf numFmtId="37" fontId="14" fillId="0" borderId="0" xfId="0" applyNumberFormat="1" applyFont="1" applyAlignment="1">
      <alignment horizontal="center" vertical="center" wrapText="1"/>
    </xf>
    <xf numFmtId="37" fontId="14" fillId="0" borderId="5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D60D5D5C-2B11-4789-A00F-1D26DB176193}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K10">
            <v>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view="pageBreakPreview" topLeftCell="A7" zoomScaleNormal="100" zoomScaleSheetLayoutView="100" workbookViewId="0">
      <selection activeCell="O13" sqref="O13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1" spans="17:17" ht="36" customHeight="1" x14ac:dyDescent="0.45"/>
    <row r="12" spans="17:17" ht="30" customHeight="1" x14ac:dyDescent="0.45"/>
    <row r="13" spans="17:17" ht="28.5" customHeight="1" x14ac:dyDescent="0.45"/>
    <row r="14" spans="17:17" ht="32.25" customHeight="1" x14ac:dyDescent="0.45">
      <c r="Q14" s="2"/>
    </row>
    <row r="15" spans="17:17" ht="27.75" customHeight="1" x14ac:dyDescent="0.45"/>
    <row r="16" spans="17:17" ht="32.25" customHeight="1" x14ac:dyDescent="0.45"/>
    <row r="17" spans="1:9" ht="27.75" customHeight="1" x14ac:dyDescent="0.45"/>
    <row r="18" spans="1:9" ht="47.25" customHeight="1" x14ac:dyDescent="0.6">
      <c r="A18" s="143" t="s">
        <v>100</v>
      </c>
      <c r="B18" s="144"/>
      <c r="C18" s="144"/>
      <c r="D18" s="144"/>
      <c r="E18" s="144"/>
      <c r="F18" s="144"/>
      <c r="G18" s="144"/>
      <c r="H18" s="144"/>
      <c r="I18" s="144"/>
    </row>
    <row r="19" spans="1:9" ht="47.25" customHeight="1" x14ac:dyDescent="0.6">
      <c r="A19" s="143" t="s">
        <v>101</v>
      </c>
      <c r="B19" s="144"/>
      <c r="C19" s="144"/>
      <c r="D19" s="144"/>
      <c r="E19" s="144"/>
      <c r="F19" s="144"/>
      <c r="G19" s="144"/>
      <c r="H19" s="144"/>
      <c r="I19" s="144"/>
    </row>
    <row r="20" spans="1:9" ht="47.25" customHeight="1" x14ac:dyDescent="0.6">
      <c r="A20" s="143" t="s">
        <v>102</v>
      </c>
      <c r="B20" s="144"/>
      <c r="C20" s="144"/>
      <c r="D20" s="144"/>
      <c r="E20" s="144"/>
      <c r="F20" s="144"/>
      <c r="G20" s="144"/>
      <c r="H20" s="144"/>
      <c r="I20" s="144"/>
    </row>
    <row r="21" spans="1:9" ht="47.25" customHeight="1" x14ac:dyDescent="0.6">
      <c r="A21" s="143" t="s">
        <v>188</v>
      </c>
      <c r="B21" s="144"/>
      <c r="C21" s="144"/>
      <c r="D21" s="144"/>
      <c r="E21" s="144"/>
      <c r="F21" s="144"/>
      <c r="G21" s="144"/>
      <c r="H21" s="144"/>
      <c r="I21" s="144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7"/>
  <sheetViews>
    <sheetView rightToLeft="1" view="pageBreakPreview" zoomScale="60" zoomScaleNormal="100" workbookViewId="0">
      <selection activeCell="A15" sqref="A15:XFD16"/>
    </sheetView>
  </sheetViews>
  <sheetFormatPr defaultColWidth="9.140625" defaultRowHeight="15.75" x14ac:dyDescent="0.4"/>
  <cols>
    <col min="1" max="1" width="40.28515625" style="17" customWidth="1"/>
    <col min="2" max="2" width="1.42578125" style="17" customWidth="1"/>
    <col min="3" max="3" width="42.85546875" style="17" customWidth="1"/>
    <col min="4" max="4" width="1.42578125" style="17" customWidth="1"/>
    <col min="5" max="5" width="40.140625" style="17" customWidth="1"/>
    <col min="6" max="6" width="1.42578125" style="17" customWidth="1"/>
    <col min="7" max="7" width="44.42578125" style="17" customWidth="1"/>
    <col min="8" max="8" width="1.42578125" style="17" customWidth="1"/>
    <col min="9" max="9" width="39.140625" style="17" customWidth="1"/>
    <col min="10" max="10" width="1.42578125" style="17" customWidth="1"/>
    <col min="11" max="16384" width="9.140625" style="17"/>
  </cols>
  <sheetData>
    <row r="1" spans="1:9" ht="40.5" customHeigh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</row>
    <row r="2" spans="1:9" ht="40.5" customHeight="1" x14ac:dyDescent="0.4">
      <c r="A2" s="147" t="s">
        <v>59</v>
      </c>
      <c r="B2" s="147"/>
      <c r="C2" s="147"/>
      <c r="D2" s="147"/>
      <c r="E2" s="147"/>
      <c r="F2" s="147"/>
      <c r="G2" s="147"/>
      <c r="H2" s="147"/>
      <c r="I2" s="147"/>
    </row>
    <row r="3" spans="1:9" ht="40.5" customHeight="1" x14ac:dyDescent="0.4">
      <c r="A3" s="147" t="str">
        <f>درآمد!A3</f>
        <v>دوره یک ماهه منتهی به 31 مرداد 1405</v>
      </c>
      <c r="B3" s="147"/>
      <c r="C3" s="147"/>
      <c r="D3" s="147"/>
      <c r="E3" s="147"/>
      <c r="F3" s="147"/>
      <c r="G3" s="147"/>
      <c r="H3" s="147"/>
      <c r="I3" s="147"/>
    </row>
    <row r="4" spans="1:9" ht="40.5" customHeight="1" x14ac:dyDescent="0.4"/>
    <row r="5" spans="1:9" ht="40.5" customHeight="1" x14ac:dyDescent="0.4">
      <c r="A5" s="146" t="s">
        <v>176</v>
      </c>
      <c r="B5" s="146"/>
      <c r="C5" s="146"/>
      <c r="D5" s="146"/>
      <c r="E5" s="146"/>
      <c r="F5" s="146"/>
      <c r="G5" s="146"/>
      <c r="H5" s="146"/>
      <c r="I5" s="146"/>
    </row>
    <row r="6" spans="1:9" ht="40.5" customHeight="1" x14ac:dyDescent="0.4">
      <c r="A6" s="15"/>
      <c r="B6" s="15"/>
      <c r="C6" s="160" t="s">
        <v>103</v>
      </c>
      <c r="D6" s="160"/>
      <c r="E6" s="160"/>
      <c r="F6" s="160"/>
      <c r="G6" s="160"/>
      <c r="H6" s="160"/>
      <c r="I6" s="160"/>
    </row>
    <row r="7" spans="1:9" ht="40.5" customHeight="1" thickBot="1" x14ac:dyDescent="0.7">
      <c r="C7" s="154" t="str">
        <f>'درآمد سرمایه گذاری در سهام'!C7</f>
        <v>طی مرداد ماه</v>
      </c>
      <c r="D7" s="150"/>
      <c r="E7" s="150"/>
      <c r="F7" s="24"/>
      <c r="G7" s="154" t="str">
        <f>'درآمد سرمایه گذاری در سهام'!M7</f>
        <v>از ابتدای سال مالی تا پایان مرداد ماه</v>
      </c>
      <c r="H7" s="150"/>
      <c r="I7" s="150"/>
    </row>
    <row r="8" spans="1:9" ht="46.5" customHeight="1" x14ac:dyDescent="0.65">
      <c r="A8" s="149" t="s">
        <v>79</v>
      </c>
      <c r="B8" s="24"/>
      <c r="C8" s="70" t="s">
        <v>80</v>
      </c>
      <c r="D8" s="69"/>
      <c r="E8" s="151" t="s">
        <v>81</v>
      </c>
      <c r="F8" s="24"/>
      <c r="G8" s="70" t="s">
        <v>80</v>
      </c>
      <c r="H8" s="69"/>
      <c r="I8" s="151" t="s">
        <v>81</v>
      </c>
    </row>
    <row r="9" spans="1:9" ht="36.4" customHeight="1" thickBot="1" x14ac:dyDescent="0.7">
      <c r="A9" s="150"/>
      <c r="B9" s="24"/>
      <c r="C9" s="50" t="s">
        <v>121</v>
      </c>
      <c r="D9" s="24"/>
      <c r="E9" s="152"/>
      <c r="F9" s="24"/>
      <c r="G9" s="50" t="s">
        <v>121</v>
      </c>
      <c r="H9" s="24"/>
      <c r="I9" s="152"/>
    </row>
    <row r="10" spans="1:9" ht="35.25" customHeight="1" x14ac:dyDescent="0.6">
      <c r="A10" s="36" t="s">
        <v>185</v>
      </c>
      <c r="B10" s="18"/>
      <c r="C10" s="53">
        <v>17511716225</v>
      </c>
      <c r="D10" s="25"/>
      <c r="E10" s="55">
        <f>C10/$C$13*100</f>
        <v>99.999492136880335</v>
      </c>
      <c r="F10" s="25"/>
      <c r="G10" s="53">
        <v>17511973545</v>
      </c>
      <c r="H10" s="25"/>
      <c r="I10" s="55">
        <f>G10/$G$13*100</f>
        <v>96.887251658062453</v>
      </c>
    </row>
    <row r="11" spans="1:9" ht="35.25" customHeight="1" x14ac:dyDescent="0.6">
      <c r="A11" s="36" t="s">
        <v>105</v>
      </c>
      <c r="B11" s="18"/>
      <c r="C11" s="53">
        <v>0</v>
      </c>
      <c r="D11" s="25"/>
      <c r="E11" s="55">
        <f>C11/$C$13*100</f>
        <v>0</v>
      </c>
      <c r="F11" s="25"/>
      <c r="G11" s="53">
        <v>530374870</v>
      </c>
      <c r="H11" s="25"/>
      <c r="I11" s="55">
        <f>G11/$G$13*100</f>
        <v>2.9343673556127543</v>
      </c>
    </row>
    <row r="12" spans="1:9" ht="35.25" customHeight="1" thickBot="1" x14ac:dyDescent="0.65">
      <c r="A12" s="36" t="s">
        <v>106</v>
      </c>
      <c r="B12" s="18"/>
      <c r="C12" s="60">
        <v>88936</v>
      </c>
      <c r="D12" s="25"/>
      <c r="E12" s="56">
        <f>C12/$C$13*100</f>
        <v>5.0786311966322367E-4</v>
      </c>
      <c r="F12" s="25"/>
      <c r="G12" s="60">
        <v>32241632</v>
      </c>
      <c r="H12" s="25"/>
      <c r="I12" s="56">
        <f>G12/$G$13*100</f>
        <v>0.17838098632478488</v>
      </c>
    </row>
    <row r="13" spans="1:9" ht="35.25" customHeight="1" thickBot="1" x14ac:dyDescent="0.65">
      <c r="A13" s="36"/>
      <c r="B13" s="18"/>
      <c r="C13" s="62">
        <f>SUM(C10:C12)</f>
        <v>17511805161</v>
      </c>
      <c r="D13" s="7"/>
      <c r="E13" s="62">
        <f>SUM(E10:E12)</f>
        <v>100</v>
      </c>
      <c r="F13" s="7"/>
      <c r="G13" s="62">
        <f>SUM(G10:G12)</f>
        <v>18074590047</v>
      </c>
      <c r="H13" s="7"/>
      <c r="I13" s="62">
        <f>SUM(I10:I12)</f>
        <v>99.999999999999986</v>
      </c>
    </row>
    <row r="14" spans="1:9" ht="16.5" thickTop="1" x14ac:dyDescent="0.4">
      <c r="I14" s="17" t="s">
        <v>187</v>
      </c>
    </row>
    <row r="15" spans="1:9" ht="24.75" hidden="1" x14ac:dyDescent="0.6">
      <c r="C15" s="53">
        <v>17511805161</v>
      </c>
      <c r="D15" s="25"/>
      <c r="E15" s="25"/>
      <c r="F15" s="25"/>
      <c r="G15" s="53">
        <v>18074590047</v>
      </c>
      <c r="H15" s="18"/>
      <c r="I15" s="18"/>
    </row>
    <row r="16" spans="1:9" ht="24.75" hidden="1" x14ac:dyDescent="0.6">
      <c r="C16" s="53">
        <f>C15-C13</f>
        <v>0</v>
      </c>
      <c r="D16" s="25"/>
      <c r="E16" s="25"/>
      <c r="F16" s="25"/>
      <c r="G16" s="53">
        <f>G15-G13</f>
        <v>0</v>
      </c>
      <c r="H16" s="18"/>
      <c r="I16" s="18"/>
    </row>
    <row r="17" spans="3:9" ht="24.75" x14ac:dyDescent="0.6">
      <c r="C17" s="18"/>
      <c r="D17" s="18"/>
      <c r="E17" s="18"/>
      <c r="F17" s="18"/>
      <c r="G17" s="18"/>
      <c r="H17" s="18"/>
      <c r="I17" s="18"/>
    </row>
  </sheetData>
  <sortState xmlns:xlrd2="http://schemas.microsoft.com/office/spreadsheetml/2017/richdata2" ref="A10:I12">
    <sortCondition descending="1" ref="G10:G12"/>
  </sortState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3"/>
  <sheetViews>
    <sheetView rightToLeft="1" view="pageBreakPreview" zoomScale="80" zoomScaleNormal="100" zoomScaleSheetLayoutView="80" workbookViewId="0">
      <selection activeCell="A12" sqref="A12:XFD13"/>
    </sheetView>
  </sheetViews>
  <sheetFormatPr defaultColWidth="9.140625" defaultRowHeight="15.75" x14ac:dyDescent="0.4"/>
  <cols>
    <col min="1" max="1" width="49.140625" style="17" bestFit="1" customWidth="1"/>
    <col min="2" max="2" width="1.42578125" style="17" customWidth="1"/>
    <col min="3" max="3" width="49.42578125" style="17" customWidth="1"/>
    <col min="4" max="4" width="1.42578125" style="17" customWidth="1"/>
    <col min="5" max="5" width="49.42578125" style="17" bestFit="1" customWidth="1"/>
    <col min="6" max="6" width="1.42578125" style="17" customWidth="1"/>
    <col min="7" max="16384" width="9.140625" style="17"/>
  </cols>
  <sheetData>
    <row r="1" spans="1:5" ht="39" customHeight="1" x14ac:dyDescent="0.4">
      <c r="A1" s="147" t="s">
        <v>0</v>
      </c>
      <c r="B1" s="147"/>
      <c r="C1" s="147"/>
      <c r="D1" s="147"/>
      <c r="E1" s="147"/>
    </row>
    <row r="2" spans="1:5" ht="39" customHeight="1" x14ac:dyDescent="0.4">
      <c r="A2" s="147" t="s">
        <v>59</v>
      </c>
      <c r="B2" s="147"/>
      <c r="C2" s="147"/>
      <c r="D2" s="147"/>
      <c r="E2" s="147"/>
    </row>
    <row r="3" spans="1:5" ht="39" customHeight="1" x14ac:dyDescent="0.4">
      <c r="A3" s="147" t="str">
        <f>درآمد!A3</f>
        <v>دوره یک ماهه منتهی به 31 مرداد 1405</v>
      </c>
      <c r="B3" s="147"/>
      <c r="C3" s="147"/>
      <c r="D3" s="147"/>
      <c r="E3" s="147"/>
    </row>
    <row r="4" spans="1:5" ht="39" customHeight="1" x14ac:dyDescent="0.4"/>
    <row r="5" spans="1:5" ht="39" customHeight="1" x14ac:dyDescent="0.4">
      <c r="A5" s="146" t="s">
        <v>126</v>
      </c>
      <c r="B5" s="146"/>
      <c r="C5" s="146"/>
      <c r="D5" s="146"/>
      <c r="E5" s="146"/>
    </row>
    <row r="6" spans="1:5" ht="39" customHeight="1" x14ac:dyDescent="0.4">
      <c r="A6" s="1"/>
      <c r="B6" s="1"/>
      <c r="C6" s="160" t="s">
        <v>103</v>
      </c>
      <c r="D6" s="160"/>
      <c r="E6" s="160"/>
    </row>
    <row r="7" spans="1:5" ht="39" customHeight="1" thickBot="1" x14ac:dyDescent="0.45">
      <c r="A7" s="50" t="s">
        <v>71</v>
      </c>
      <c r="B7" s="69"/>
      <c r="C7" s="46" t="str">
        <f>'درآمد سرمایه گذاری در سهام'!C7</f>
        <v>طی مرداد ماه</v>
      </c>
      <c r="D7" s="69"/>
      <c r="E7" s="46" t="str">
        <f>'درآمد سرمایه گذاری در سهام'!M7</f>
        <v>از ابتدای سال مالی تا پایان مرداد ماه</v>
      </c>
    </row>
    <row r="8" spans="1:5" ht="39" customHeight="1" x14ac:dyDescent="0.4">
      <c r="A8" s="36" t="s">
        <v>123</v>
      </c>
      <c r="B8" s="7"/>
      <c r="C8" s="139">
        <v>0</v>
      </c>
      <c r="D8" s="25"/>
      <c r="E8" s="139">
        <v>67720861981</v>
      </c>
    </row>
    <row r="9" spans="1:5" ht="39" customHeight="1" thickBot="1" x14ac:dyDescent="0.45">
      <c r="A9" s="36" t="s">
        <v>195</v>
      </c>
      <c r="B9" s="7"/>
      <c r="C9" s="60">
        <v>6601071547</v>
      </c>
      <c r="D9" s="25"/>
      <c r="E9" s="60">
        <v>6601071547</v>
      </c>
    </row>
    <row r="10" spans="1:5" ht="39" customHeight="1" thickBot="1" x14ac:dyDescent="0.45">
      <c r="A10" s="9"/>
      <c r="C10" s="45">
        <f>SUM(C8:C9)</f>
        <v>6601071547</v>
      </c>
      <c r="D10" s="7"/>
      <c r="E10" s="45">
        <f>SUM(E8:E9)</f>
        <v>74321933528</v>
      </c>
    </row>
    <row r="11" spans="1:5" ht="16.5" thickTop="1" x14ac:dyDescent="0.4"/>
    <row r="12" spans="1:5" ht="24.75" hidden="1" x14ac:dyDescent="0.4">
      <c r="C12" s="53">
        <v>6601071547</v>
      </c>
      <c r="D12" s="25"/>
      <c r="E12" s="53">
        <v>74321933528</v>
      </c>
    </row>
    <row r="13" spans="1:5" ht="24.75" hidden="1" x14ac:dyDescent="0.4">
      <c r="C13" s="53">
        <f>C12-C10</f>
        <v>0</v>
      </c>
      <c r="D13" s="25"/>
      <c r="E13" s="53">
        <f>E12-E10</f>
        <v>0</v>
      </c>
    </row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scale="8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4"/>
  <sheetViews>
    <sheetView rightToLeft="1" view="pageBreakPreview" topLeftCell="A3" zoomScale="69" zoomScaleNormal="100" zoomScaleSheetLayoutView="69" workbookViewId="0">
      <selection activeCell="H12" sqref="H12"/>
    </sheetView>
  </sheetViews>
  <sheetFormatPr defaultColWidth="9.140625" defaultRowHeight="15.75" x14ac:dyDescent="0.4"/>
  <cols>
    <col min="1" max="1" width="34" style="17" bestFit="1" customWidth="1"/>
    <col min="2" max="2" width="1.42578125" style="17" customWidth="1"/>
    <col min="3" max="3" width="41.28515625" style="17" bestFit="1" customWidth="1"/>
    <col min="4" max="4" width="1.42578125" style="17" customWidth="1"/>
    <col min="5" max="5" width="14.140625" style="17" customWidth="1"/>
    <col min="6" max="6" width="1.42578125" style="17" customWidth="1"/>
    <col min="7" max="7" width="13.42578125" style="17" customWidth="1"/>
    <col min="8" max="8" width="1.42578125" style="17" customWidth="1"/>
    <col min="9" max="9" width="24.42578125" style="17" bestFit="1" customWidth="1"/>
    <col min="10" max="10" width="1.42578125" style="17" customWidth="1"/>
    <col min="11" max="11" width="43.28515625" style="17" customWidth="1"/>
    <col min="12" max="12" width="1.42578125" style="17" customWidth="1"/>
    <col min="13" max="13" width="15.85546875" style="17" customWidth="1"/>
    <col min="14" max="14" width="1.42578125" style="17" customWidth="1"/>
    <col min="15" max="15" width="15.7109375" style="17" customWidth="1"/>
    <col min="16" max="16" width="1.42578125" style="17" customWidth="1"/>
    <col min="17" max="17" width="40.140625" style="17" customWidth="1"/>
    <col min="18" max="18" width="1.42578125" style="17" customWidth="1"/>
    <col min="19" max="16384" width="9.140625" style="17"/>
  </cols>
  <sheetData>
    <row r="1" spans="1:17" ht="39" customHeigh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ht="39" customHeight="1" x14ac:dyDescent="0.4">
      <c r="A2" s="147" t="s">
        <v>59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1:17" ht="39" customHeight="1" x14ac:dyDescent="0.4">
      <c r="A3" s="147" t="str">
        <f>درآمد!A3</f>
        <v>دوره یک ماهه منتهی به 31 مرداد 1405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1:17" ht="39" customHeight="1" x14ac:dyDescent="0.4"/>
    <row r="5" spans="1:17" ht="39" customHeight="1" x14ac:dyDescent="0.4">
      <c r="A5" s="146" t="s">
        <v>127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</row>
    <row r="6" spans="1:17" ht="39" customHeight="1" x14ac:dyDescent="0.4">
      <c r="A6" s="165" t="s">
        <v>103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</row>
    <row r="7" spans="1:17" ht="39" customHeight="1" x14ac:dyDescent="0.6">
      <c r="A7" s="163" t="s">
        <v>75</v>
      </c>
      <c r="B7" s="18"/>
      <c r="C7" s="163" t="s">
        <v>76</v>
      </c>
      <c r="D7" s="18"/>
      <c r="E7" s="163" t="s">
        <v>124</v>
      </c>
      <c r="F7" s="18"/>
      <c r="G7" s="163" t="s">
        <v>33</v>
      </c>
      <c r="H7" s="18"/>
      <c r="I7" s="163" t="s">
        <v>77</v>
      </c>
      <c r="J7" s="18"/>
      <c r="K7" s="161" t="s">
        <v>73</v>
      </c>
      <c r="L7" s="18"/>
      <c r="M7" s="163" t="s">
        <v>78</v>
      </c>
      <c r="N7" s="18"/>
      <c r="O7" s="7" t="s">
        <v>78</v>
      </c>
      <c r="P7" s="18"/>
      <c r="Q7" s="161" t="s">
        <v>74</v>
      </c>
    </row>
    <row r="8" spans="1:17" ht="50.25" customHeight="1" thickBot="1" x14ac:dyDescent="0.65">
      <c r="A8" s="164"/>
      <c r="B8" s="18"/>
      <c r="C8" s="164"/>
      <c r="D8" s="18"/>
      <c r="E8" s="164"/>
      <c r="F8" s="18"/>
      <c r="G8" s="164"/>
      <c r="H8" s="18"/>
      <c r="I8" s="164"/>
      <c r="J8" s="18"/>
      <c r="K8" s="162"/>
      <c r="L8" s="18"/>
      <c r="M8" s="164"/>
      <c r="N8" s="18"/>
      <c r="O8" s="8" t="s">
        <v>125</v>
      </c>
      <c r="P8" s="18"/>
      <c r="Q8" s="162"/>
    </row>
    <row r="9" spans="1:17" ht="50.25" customHeight="1" x14ac:dyDescent="0.6">
      <c r="A9" s="36" t="s">
        <v>13</v>
      </c>
      <c r="B9" s="68"/>
      <c r="C9" s="36" t="s">
        <v>128</v>
      </c>
      <c r="D9" s="18"/>
      <c r="E9" s="26" t="s">
        <v>129</v>
      </c>
      <c r="F9" s="18"/>
      <c r="G9" s="26">
        <v>280300</v>
      </c>
      <c r="H9" s="26"/>
      <c r="I9" s="26">
        <f t="shared" ref="I9:I17" si="0">G9*1000000</f>
        <v>280300000000</v>
      </c>
      <c r="J9" s="18"/>
      <c r="K9" s="53">
        <v>9398535783</v>
      </c>
      <c r="L9" s="18"/>
      <c r="M9" s="26">
        <v>1000000</v>
      </c>
      <c r="N9" s="25"/>
      <c r="O9" s="26">
        <v>18</v>
      </c>
      <c r="P9" s="25"/>
      <c r="Q9" s="25">
        <v>23.5</v>
      </c>
    </row>
    <row r="10" spans="1:17" ht="50.25" customHeight="1" x14ac:dyDescent="0.6">
      <c r="A10" s="36" t="s">
        <v>140</v>
      </c>
      <c r="B10" s="68"/>
      <c r="C10" s="36" t="s">
        <v>128</v>
      </c>
      <c r="D10" s="18"/>
      <c r="E10" s="26" t="s">
        <v>129</v>
      </c>
      <c r="F10" s="18"/>
      <c r="G10" s="26">
        <v>0</v>
      </c>
      <c r="H10" s="26"/>
      <c r="I10" s="26">
        <f t="shared" si="0"/>
        <v>0</v>
      </c>
      <c r="J10" s="18"/>
      <c r="K10" s="53">
        <v>4078311900</v>
      </c>
      <c r="L10" s="18"/>
      <c r="M10" s="26">
        <v>1000000</v>
      </c>
      <c r="N10" s="18"/>
      <c r="O10" s="26">
        <v>18</v>
      </c>
      <c r="P10" s="18"/>
      <c r="Q10" s="25">
        <v>23.5</v>
      </c>
    </row>
    <row r="11" spans="1:17" ht="39" customHeight="1" x14ac:dyDescent="0.6">
      <c r="A11" s="36" t="s">
        <v>183</v>
      </c>
      <c r="B11" s="68"/>
      <c r="C11" s="36" t="s">
        <v>128</v>
      </c>
      <c r="D11" s="18"/>
      <c r="E11" s="26" t="s">
        <v>129</v>
      </c>
      <c r="F11" s="18"/>
      <c r="G11" s="26">
        <v>850000</v>
      </c>
      <c r="H11" s="26"/>
      <c r="I11" s="26">
        <f t="shared" si="0"/>
        <v>850000000000</v>
      </c>
      <c r="J11" s="18"/>
      <c r="K11" s="53">
        <v>1843644671</v>
      </c>
      <c r="L11" s="18"/>
      <c r="M11" s="26">
        <v>1000000</v>
      </c>
      <c r="N11" s="18"/>
      <c r="O11" s="26">
        <v>18</v>
      </c>
      <c r="P11" s="18"/>
      <c r="Q11" s="25">
        <v>23.5</v>
      </c>
    </row>
    <row r="12" spans="1:17" ht="39" customHeight="1" x14ac:dyDescent="0.6">
      <c r="A12" s="36" t="s">
        <v>28</v>
      </c>
      <c r="B12" s="68"/>
      <c r="C12" s="36" t="s">
        <v>128</v>
      </c>
      <c r="D12" s="18"/>
      <c r="E12" s="26" t="s">
        <v>129</v>
      </c>
      <c r="F12" s="18"/>
      <c r="G12" s="26">
        <v>100000</v>
      </c>
      <c r="H12" s="26"/>
      <c r="I12" s="26">
        <f t="shared" si="0"/>
        <v>100000000000</v>
      </c>
      <c r="J12" s="18"/>
      <c r="K12" s="53">
        <v>1274855570</v>
      </c>
      <c r="L12" s="18"/>
      <c r="M12" s="26">
        <v>1000000</v>
      </c>
      <c r="N12" s="18"/>
      <c r="O12" s="26">
        <v>18</v>
      </c>
      <c r="P12" s="18"/>
      <c r="Q12" s="25">
        <v>23.5</v>
      </c>
    </row>
    <row r="13" spans="1:17" ht="39" customHeight="1" x14ac:dyDescent="0.6">
      <c r="A13" s="36" t="s">
        <v>14</v>
      </c>
      <c r="B13" s="68"/>
      <c r="C13" s="36" t="s">
        <v>128</v>
      </c>
      <c r="D13" s="18"/>
      <c r="E13" s="26" t="s">
        <v>129</v>
      </c>
      <c r="F13" s="18"/>
      <c r="G13" s="26">
        <v>185000</v>
      </c>
      <c r="H13" s="26"/>
      <c r="I13" s="26">
        <f t="shared" si="0"/>
        <v>185000000000</v>
      </c>
      <c r="J13" s="18"/>
      <c r="K13" s="53">
        <v>1163982539</v>
      </c>
      <c r="L13" s="18"/>
      <c r="M13" s="26">
        <v>1000000</v>
      </c>
      <c r="N13" s="25"/>
      <c r="O13" s="26">
        <v>18</v>
      </c>
      <c r="P13" s="25"/>
      <c r="Q13" s="25">
        <v>23.5</v>
      </c>
    </row>
    <row r="14" spans="1:17" ht="39" customHeight="1" x14ac:dyDescent="0.6">
      <c r="A14" s="36" t="s">
        <v>12</v>
      </c>
      <c r="B14" s="68"/>
      <c r="C14" s="36" t="s">
        <v>128</v>
      </c>
      <c r="D14" s="26"/>
      <c r="E14" s="26" t="s">
        <v>129</v>
      </c>
      <c r="F14" s="26"/>
      <c r="G14" s="26">
        <v>8700</v>
      </c>
      <c r="H14" s="26"/>
      <c r="I14" s="26">
        <f t="shared" si="0"/>
        <v>8700000000</v>
      </c>
      <c r="J14" s="18"/>
      <c r="K14" s="53">
        <v>621019212</v>
      </c>
      <c r="L14" s="18"/>
      <c r="M14" s="26">
        <v>1000000</v>
      </c>
      <c r="N14" s="25"/>
      <c r="O14" s="26">
        <f>[1]اوراق!K10</f>
        <v>18</v>
      </c>
      <c r="P14" s="25"/>
      <c r="Q14" s="25">
        <v>23.5</v>
      </c>
    </row>
    <row r="15" spans="1:17" ht="39" customHeight="1" x14ac:dyDescent="0.6">
      <c r="A15" s="36" t="s">
        <v>194</v>
      </c>
      <c r="B15" s="68"/>
      <c r="C15" s="36" t="s">
        <v>128</v>
      </c>
      <c r="D15" s="18"/>
      <c r="E15" s="26" t="s">
        <v>129</v>
      </c>
      <c r="F15" s="18"/>
      <c r="G15" s="26">
        <v>120000</v>
      </c>
      <c r="H15" s="26"/>
      <c r="I15" s="26">
        <f t="shared" si="0"/>
        <v>120000000000</v>
      </c>
      <c r="J15" s="18"/>
      <c r="K15" s="53">
        <v>323833118</v>
      </c>
      <c r="L15" s="18"/>
      <c r="M15" s="26">
        <v>1000000</v>
      </c>
      <c r="N15" s="18"/>
      <c r="O15" s="26">
        <v>18</v>
      </c>
      <c r="P15" s="18"/>
      <c r="Q15" s="25">
        <v>23.5</v>
      </c>
    </row>
    <row r="16" spans="1:17" ht="39" customHeight="1" x14ac:dyDescent="0.6">
      <c r="A16" s="42" t="s">
        <v>22</v>
      </c>
      <c r="B16" s="68"/>
      <c r="C16" s="36" t="s">
        <v>128</v>
      </c>
      <c r="D16" s="18"/>
      <c r="E16" s="26" t="s">
        <v>129</v>
      </c>
      <c r="F16" s="18"/>
      <c r="G16" s="26">
        <v>0</v>
      </c>
      <c r="H16" s="26"/>
      <c r="I16" s="26">
        <f t="shared" si="0"/>
        <v>0</v>
      </c>
      <c r="J16" s="18"/>
      <c r="K16" s="53">
        <v>31694429</v>
      </c>
      <c r="L16" s="18"/>
      <c r="M16" s="26">
        <v>1000000</v>
      </c>
      <c r="N16" s="18"/>
      <c r="O16" s="26">
        <v>18</v>
      </c>
      <c r="P16" s="18"/>
      <c r="Q16" s="25">
        <v>23.5</v>
      </c>
    </row>
    <row r="17" spans="1:17" ht="39" customHeight="1" x14ac:dyDescent="0.6">
      <c r="A17" s="42" t="s">
        <v>155</v>
      </c>
      <c r="B17" s="68"/>
      <c r="C17" s="36" t="s">
        <v>128</v>
      </c>
      <c r="D17" s="18"/>
      <c r="E17" s="26" t="s">
        <v>129</v>
      </c>
      <c r="F17" s="18"/>
      <c r="G17" s="26">
        <v>0</v>
      </c>
      <c r="H17" s="26"/>
      <c r="I17" s="26">
        <f t="shared" si="0"/>
        <v>0</v>
      </c>
      <c r="J17" s="18"/>
      <c r="K17" s="53">
        <v>28481822</v>
      </c>
      <c r="L17" s="18"/>
      <c r="M17" s="26">
        <v>1000000</v>
      </c>
      <c r="N17" s="18"/>
      <c r="O17" s="26">
        <v>18</v>
      </c>
      <c r="P17" s="18"/>
      <c r="Q17" s="25">
        <v>23.5</v>
      </c>
    </row>
    <row r="18" spans="1:17" ht="14.45" customHeight="1" x14ac:dyDescent="0.4"/>
    <row r="19" spans="1:17" ht="14.45" customHeight="1" x14ac:dyDescent="0.4"/>
    <row r="20" spans="1:17" ht="14.45" customHeight="1" x14ac:dyDescent="0.4">
      <c r="K20" s="53"/>
    </row>
    <row r="21" spans="1:17" ht="14.45" customHeight="1" x14ac:dyDescent="0.4"/>
    <row r="22" spans="1:17" ht="14.45" customHeight="1" x14ac:dyDescent="0.4"/>
    <row r="23" spans="1:17" ht="14.45" customHeight="1" x14ac:dyDescent="0.4"/>
    <row r="24" spans="1:17" ht="14.45" customHeight="1" x14ac:dyDescent="0.4"/>
    <row r="25" spans="1:17" ht="14.45" customHeight="1" x14ac:dyDescent="0.4"/>
    <row r="26" spans="1:17" ht="14.45" customHeight="1" x14ac:dyDescent="0.4"/>
    <row r="27" spans="1:17" ht="14.45" customHeight="1" x14ac:dyDescent="0.4"/>
    <row r="28" spans="1:17" ht="14.45" customHeight="1" x14ac:dyDescent="0.4"/>
    <row r="29" spans="1:17" ht="14.45" customHeight="1" x14ac:dyDescent="0.4"/>
    <row r="30" spans="1:17" ht="14.45" customHeight="1" x14ac:dyDescent="0.4"/>
    <row r="31" spans="1:17" ht="14.45" customHeight="1" x14ac:dyDescent="0.4"/>
    <row r="32" spans="1:17" ht="14.45" customHeight="1" x14ac:dyDescent="0.4"/>
    <row r="33" ht="14.45" customHeight="1" x14ac:dyDescent="0.4"/>
    <row r="34" ht="14.45" customHeight="1" x14ac:dyDescent="0.4"/>
  </sheetData>
  <sortState xmlns:xlrd2="http://schemas.microsoft.com/office/spreadsheetml/2017/richdata2" ref="A9:Q17">
    <sortCondition descending="1" ref="M9:M17"/>
  </sortState>
  <mergeCells count="13">
    <mergeCell ref="K7:K8"/>
    <mergeCell ref="M7:M8"/>
    <mergeCell ref="Q7:Q8"/>
    <mergeCell ref="A1:Q1"/>
    <mergeCell ref="A2:Q2"/>
    <mergeCell ref="A3:Q3"/>
    <mergeCell ref="A5:Q5"/>
    <mergeCell ref="A6:Q6"/>
    <mergeCell ref="A7:A8"/>
    <mergeCell ref="C7:C8"/>
    <mergeCell ref="E7:E8"/>
    <mergeCell ref="G7:G8"/>
    <mergeCell ref="I7:I8"/>
  </mergeCells>
  <pageMargins left="0.39" right="0.39" top="0.39" bottom="0.39" header="0" footer="0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19"/>
  <sheetViews>
    <sheetView rightToLeft="1" view="pageBreakPreview" topLeftCell="A10" zoomScale="86" zoomScaleNormal="100" zoomScaleSheetLayoutView="86" workbookViewId="0">
      <selection activeCell="E13" sqref="E13"/>
    </sheetView>
  </sheetViews>
  <sheetFormatPr defaultColWidth="9.140625" defaultRowHeight="15.75" x14ac:dyDescent="0.4"/>
  <cols>
    <col min="1" max="1" width="39" style="19" customWidth="1"/>
    <col min="2" max="2" width="1.42578125" style="19" customWidth="1"/>
    <col min="3" max="3" width="29.5703125" style="97" customWidth="1"/>
    <col min="4" max="4" width="1.42578125" style="97" customWidth="1"/>
    <col min="5" max="5" width="27.5703125" style="97" customWidth="1"/>
    <col min="6" max="6" width="1.42578125" style="97" customWidth="1"/>
    <col min="7" max="7" width="30.5703125" style="97" bestFit="1" customWidth="1"/>
    <col min="8" max="8" width="1.42578125" style="97" customWidth="1"/>
    <col min="9" max="9" width="28.140625" style="97" customWidth="1"/>
    <col min="10" max="10" width="1.42578125" style="97" customWidth="1"/>
    <col min="11" max="11" width="27.7109375" style="97" customWidth="1"/>
    <col min="12" max="12" width="1.42578125" style="97" customWidth="1"/>
    <col min="13" max="13" width="30" style="97" customWidth="1"/>
    <col min="14" max="14" width="1.42578125" style="19" customWidth="1"/>
    <col min="15" max="15" width="22.7109375" style="19" bestFit="1" customWidth="1"/>
    <col min="16" max="16384" width="9.140625" style="19"/>
  </cols>
  <sheetData>
    <row r="1" spans="1:13" ht="40.5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ht="40.5" customHeight="1" x14ac:dyDescent="0.4">
      <c r="A2" s="142" t="s">
        <v>59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40.5" customHeight="1" x14ac:dyDescent="0.4">
      <c r="A3" s="142" t="str">
        <f>درآمد!A3</f>
        <v>دوره یک ماهه منتهی به 31 مرداد 1405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13" ht="40.5" customHeight="1" x14ac:dyDescent="0.4"/>
    <row r="5" spans="1:13" ht="40.5" customHeight="1" x14ac:dyDescent="0.4">
      <c r="A5" s="141" t="s">
        <v>130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</row>
    <row r="6" spans="1:13" ht="40.5" customHeight="1" x14ac:dyDescent="0.4">
      <c r="A6" s="34"/>
      <c r="B6" s="34"/>
      <c r="C6" s="188" t="s">
        <v>103</v>
      </c>
      <c r="D6" s="188"/>
      <c r="E6" s="188"/>
      <c r="F6" s="188"/>
      <c r="G6" s="188"/>
      <c r="H6" s="188"/>
      <c r="I6" s="188"/>
      <c r="J6" s="188"/>
      <c r="K6" s="188"/>
      <c r="L6" s="188"/>
      <c r="M6" s="188"/>
    </row>
    <row r="7" spans="1:13" ht="40.5" customHeight="1" thickBot="1" x14ac:dyDescent="0.7">
      <c r="A7" s="166" t="s">
        <v>30</v>
      </c>
      <c r="B7" s="28"/>
      <c r="C7" s="157" t="str">
        <f>'درآمد سرمایه گذاری در سهام'!C7</f>
        <v>طی مرداد ماه</v>
      </c>
      <c r="D7" s="157"/>
      <c r="E7" s="157"/>
      <c r="F7" s="157"/>
      <c r="G7" s="157"/>
      <c r="H7" s="106"/>
      <c r="I7" s="157" t="str">
        <f>'درآمد سرمایه گذاری در سهام'!M7</f>
        <v>از ابتدای سال مالی تا پایان مرداد ماه</v>
      </c>
      <c r="J7" s="157"/>
      <c r="K7" s="157"/>
      <c r="L7" s="157"/>
      <c r="M7" s="157"/>
    </row>
    <row r="8" spans="1:13" ht="40.5" customHeight="1" thickBot="1" x14ac:dyDescent="0.7">
      <c r="A8" s="154"/>
      <c r="B8" s="28"/>
      <c r="C8" s="178" t="s">
        <v>82</v>
      </c>
      <c r="D8" s="106"/>
      <c r="E8" s="178" t="s">
        <v>83</v>
      </c>
      <c r="F8" s="106"/>
      <c r="G8" s="178" t="s">
        <v>84</v>
      </c>
      <c r="H8" s="106"/>
      <c r="I8" s="178" t="s">
        <v>82</v>
      </c>
      <c r="J8" s="106"/>
      <c r="K8" s="178" t="s">
        <v>83</v>
      </c>
      <c r="L8" s="106"/>
      <c r="M8" s="178" t="s">
        <v>84</v>
      </c>
    </row>
    <row r="9" spans="1:13" ht="40.5" customHeight="1" x14ac:dyDescent="0.6">
      <c r="A9" s="42" t="s">
        <v>27</v>
      </c>
      <c r="B9" s="21"/>
      <c r="C9" s="189">
        <v>0</v>
      </c>
      <c r="D9" s="129"/>
      <c r="E9" s="189">
        <v>0</v>
      </c>
      <c r="F9" s="129"/>
      <c r="G9" s="189">
        <f t="shared" ref="G9:G15" si="0">C9+E9</f>
        <v>0</v>
      </c>
      <c r="H9" s="129"/>
      <c r="I9" s="189">
        <v>518726285538</v>
      </c>
      <c r="J9" s="129"/>
      <c r="K9" s="189">
        <v>0</v>
      </c>
      <c r="L9" s="129"/>
      <c r="M9" s="189">
        <f t="shared" ref="M9:M15" si="1">I9+K9</f>
        <v>518726285538</v>
      </c>
    </row>
    <row r="10" spans="1:13" ht="40.5" customHeight="1" x14ac:dyDescent="0.6">
      <c r="A10" s="42" t="s">
        <v>13</v>
      </c>
      <c r="B10" s="21"/>
      <c r="C10" s="90">
        <v>0</v>
      </c>
      <c r="D10" s="129"/>
      <c r="E10" s="90">
        <v>0</v>
      </c>
      <c r="F10" s="129"/>
      <c r="G10" s="90">
        <f t="shared" si="0"/>
        <v>0</v>
      </c>
      <c r="H10" s="129"/>
      <c r="I10" s="90">
        <v>192751796720</v>
      </c>
      <c r="J10" s="129"/>
      <c r="K10" s="90">
        <v>-4007582628</v>
      </c>
      <c r="L10" s="129"/>
      <c r="M10" s="90">
        <f t="shared" si="1"/>
        <v>188744214092</v>
      </c>
    </row>
    <row r="11" spans="1:13" ht="40.5" customHeight="1" x14ac:dyDescent="0.6">
      <c r="A11" s="42" t="s">
        <v>17</v>
      </c>
      <c r="B11" s="21"/>
      <c r="C11" s="90">
        <v>0</v>
      </c>
      <c r="D11" s="129"/>
      <c r="E11" s="90">
        <v>0</v>
      </c>
      <c r="F11" s="129"/>
      <c r="G11" s="90">
        <f t="shared" si="0"/>
        <v>0</v>
      </c>
      <c r="H11" s="129"/>
      <c r="I11" s="90">
        <v>182024576514</v>
      </c>
      <c r="J11" s="129"/>
      <c r="K11" s="90">
        <v>-8667836977</v>
      </c>
      <c r="L11" s="129"/>
      <c r="M11" s="90">
        <f t="shared" si="1"/>
        <v>173356739537</v>
      </c>
    </row>
    <row r="12" spans="1:13" ht="40.5" customHeight="1" x14ac:dyDescent="0.6">
      <c r="A12" s="42" t="s">
        <v>24</v>
      </c>
      <c r="B12" s="21"/>
      <c r="C12" s="90">
        <v>0</v>
      </c>
      <c r="D12" s="129"/>
      <c r="E12" s="90">
        <v>0</v>
      </c>
      <c r="F12" s="129"/>
      <c r="G12" s="90">
        <f t="shared" si="0"/>
        <v>0</v>
      </c>
      <c r="H12" s="129"/>
      <c r="I12" s="90">
        <v>144493495335</v>
      </c>
      <c r="J12" s="129"/>
      <c r="K12" s="90">
        <v>0</v>
      </c>
      <c r="L12" s="129"/>
      <c r="M12" s="90">
        <f t="shared" si="1"/>
        <v>144493495335</v>
      </c>
    </row>
    <row r="13" spans="1:13" ht="40.5" customHeight="1" x14ac:dyDescent="0.6">
      <c r="A13" s="42" t="s">
        <v>25</v>
      </c>
      <c r="B13" s="21"/>
      <c r="C13" s="90">
        <v>0</v>
      </c>
      <c r="D13" s="129"/>
      <c r="E13" s="90">
        <v>0</v>
      </c>
      <c r="F13" s="129"/>
      <c r="G13" s="90">
        <f t="shared" si="0"/>
        <v>0</v>
      </c>
      <c r="H13" s="129"/>
      <c r="I13" s="90">
        <v>128110500000</v>
      </c>
      <c r="J13" s="129"/>
      <c r="K13" s="90">
        <v>0</v>
      </c>
      <c r="L13" s="129"/>
      <c r="M13" s="90">
        <f t="shared" si="1"/>
        <v>128110500000</v>
      </c>
    </row>
    <row r="14" spans="1:13" ht="40.5" customHeight="1" x14ac:dyDescent="0.6">
      <c r="A14" s="42" t="s">
        <v>28</v>
      </c>
      <c r="B14" s="21"/>
      <c r="C14" s="90">
        <v>0</v>
      </c>
      <c r="D14" s="129"/>
      <c r="E14" s="90">
        <v>0</v>
      </c>
      <c r="F14" s="129"/>
      <c r="G14" s="90">
        <f t="shared" si="0"/>
        <v>0</v>
      </c>
      <c r="H14" s="129"/>
      <c r="I14" s="90">
        <v>51959289260</v>
      </c>
      <c r="J14" s="129"/>
      <c r="K14" s="90">
        <v>-840311956</v>
      </c>
      <c r="L14" s="129"/>
      <c r="M14" s="90">
        <f t="shared" si="1"/>
        <v>51118977304</v>
      </c>
    </row>
    <row r="15" spans="1:13" ht="40.5" customHeight="1" thickBot="1" x14ac:dyDescent="0.65">
      <c r="A15" s="42" t="s">
        <v>19</v>
      </c>
      <c r="B15" s="21"/>
      <c r="C15" s="137">
        <v>0</v>
      </c>
      <c r="D15" s="129"/>
      <c r="E15" s="137">
        <v>0</v>
      </c>
      <c r="F15" s="129"/>
      <c r="G15" s="137">
        <f t="shared" si="0"/>
        <v>0</v>
      </c>
      <c r="H15" s="129"/>
      <c r="I15" s="137">
        <v>2150282120</v>
      </c>
      <c r="J15" s="129"/>
      <c r="K15" s="137">
        <v>0</v>
      </c>
      <c r="L15" s="129"/>
      <c r="M15" s="137">
        <f t="shared" si="1"/>
        <v>2150282120</v>
      </c>
    </row>
    <row r="16" spans="1:13" ht="40.5" customHeight="1" thickBot="1" x14ac:dyDescent="0.65">
      <c r="A16" s="67"/>
      <c r="B16" s="21"/>
      <c r="C16" s="138">
        <f>SUM(C9:C15)</f>
        <v>0</v>
      </c>
      <c r="D16" s="131"/>
      <c r="E16" s="138">
        <f>SUM(E9:E15)</f>
        <v>0</v>
      </c>
      <c r="F16" s="131"/>
      <c r="G16" s="138">
        <f>SUM(G9:G15)</f>
        <v>0</v>
      </c>
      <c r="H16" s="131"/>
      <c r="I16" s="138">
        <f>SUM(I9:I15)</f>
        <v>1220216225487</v>
      </c>
      <c r="J16" s="131"/>
      <c r="K16" s="138">
        <f>SUM(K9:K15)</f>
        <v>-13515731561</v>
      </c>
      <c r="L16" s="131"/>
      <c r="M16" s="138">
        <f>SUM(M9:M15)</f>
        <v>1206700493926</v>
      </c>
    </row>
    <row r="17" spans="3:13" ht="16.5" thickTop="1" x14ac:dyDescent="0.4"/>
    <row r="18" spans="3:13" ht="24.75" hidden="1" x14ac:dyDescent="0.4">
      <c r="C18" s="90">
        <f>'درآمد سرمایه گذاری در سهام'!C38</f>
        <v>0</v>
      </c>
      <c r="D18" s="90"/>
      <c r="E18" s="90">
        <v>0</v>
      </c>
      <c r="F18" s="90"/>
      <c r="G18" s="90">
        <f>C18+E18</f>
        <v>0</v>
      </c>
      <c r="H18" s="90"/>
      <c r="I18" s="90">
        <f>'درآمد سرمایه گذاری در سهام'!M38</f>
        <v>1220216225487</v>
      </c>
      <c r="J18" s="90"/>
      <c r="K18" s="90">
        <v>-13515731561</v>
      </c>
      <c r="L18" s="90"/>
      <c r="M18" s="90">
        <f>I18+K18</f>
        <v>1206700493926</v>
      </c>
    </row>
    <row r="19" spans="3:13" ht="24.75" hidden="1" x14ac:dyDescent="0.4">
      <c r="C19" s="90">
        <f>C18-C16</f>
        <v>0</v>
      </c>
      <c r="D19" s="90"/>
      <c r="E19" s="90">
        <f>E18-E16</f>
        <v>0</v>
      </c>
      <c r="F19" s="90"/>
      <c r="G19" s="90">
        <f>G18-G16</f>
        <v>0</v>
      </c>
      <c r="H19" s="90"/>
      <c r="I19" s="90">
        <f>I18-I16</f>
        <v>0</v>
      </c>
      <c r="J19" s="90"/>
      <c r="K19" s="90">
        <f>K18-K16</f>
        <v>0</v>
      </c>
      <c r="L19" s="90"/>
      <c r="M19" s="90">
        <f>M18-M16</f>
        <v>0</v>
      </c>
    </row>
  </sheetData>
  <sortState xmlns:xlrd2="http://schemas.microsoft.com/office/spreadsheetml/2017/richdata2" ref="A9:M15">
    <sortCondition descending="1" ref="M9:M15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3"/>
  <sheetViews>
    <sheetView rightToLeft="1" view="pageBreakPreview" zoomScale="60" zoomScaleNormal="100" workbookViewId="0">
      <selection activeCell="K40" sqref="K40"/>
    </sheetView>
  </sheetViews>
  <sheetFormatPr defaultColWidth="9.140625" defaultRowHeight="15.75" x14ac:dyDescent="0.4"/>
  <cols>
    <col min="1" max="1" width="42.28515625" style="19" bestFit="1" customWidth="1"/>
    <col min="2" max="2" width="1.42578125" style="19" customWidth="1"/>
    <col min="3" max="3" width="21.5703125" style="19" customWidth="1"/>
    <col min="4" max="4" width="1.42578125" style="19" customWidth="1"/>
    <col min="5" max="5" width="32.7109375" style="19" bestFit="1" customWidth="1"/>
    <col min="6" max="6" width="1.42578125" style="19" customWidth="1"/>
    <col min="7" max="7" width="19.28515625" style="19" customWidth="1"/>
    <col min="8" max="8" width="1.42578125" style="19" customWidth="1"/>
    <col min="9" max="9" width="47.7109375" style="19" customWidth="1"/>
    <col min="10" max="10" width="1.42578125" style="19" customWidth="1"/>
    <col min="11" max="11" width="46.85546875" style="19" bestFit="1" customWidth="1"/>
    <col min="12" max="12" width="1.42578125" style="19" customWidth="1"/>
    <col min="13" max="16384" width="9.140625" style="19"/>
  </cols>
  <sheetData>
    <row r="1" spans="1:11" ht="39.75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</row>
    <row r="2" spans="1:11" ht="39.75" customHeight="1" x14ac:dyDescent="0.4">
      <c r="A2" s="142" t="s">
        <v>59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ht="39.75" customHeight="1" x14ac:dyDescent="0.4">
      <c r="A3" s="142" t="str">
        <f>درآمد!A3</f>
        <v>دوره یک ماهه منتهی به 31 مرداد 1405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</row>
    <row r="4" spans="1:11" ht="39.75" customHeight="1" x14ac:dyDescent="0.4"/>
    <row r="5" spans="1:11" ht="39.75" customHeight="1" x14ac:dyDescent="0.4">
      <c r="A5" s="141" t="s">
        <v>132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11" ht="39.75" customHeight="1" x14ac:dyDescent="0.4">
      <c r="A6" s="27"/>
      <c r="B6" s="27"/>
      <c r="C6" s="27"/>
      <c r="D6" s="27"/>
      <c r="E6" s="27"/>
      <c r="F6" s="27"/>
      <c r="G6" s="27"/>
      <c r="H6" s="27"/>
      <c r="I6" s="158" t="s">
        <v>103</v>
      </c>
      <c r="J6" s="158"/>
      <c r="K6" s="158"/>
    </row>
    <row r="7" spans="1:11" ht="39.75" customHeight="1" thickBot="1" x14ac:dyDescent="0.7">
      <c r="C7" s="29"/>
      <c r="D7" s="29"/>
      <c r="E7" s="29"/>
      <c r="F7" s="29"/>
      <c r="G7" s="29"/>
      <c r="H7" s="29"/>
      <c r="I7" s="22" t="str">
        <f>'درآمد سرمایه گذاری در سهام'!C7</f>
        <v>طی مرداد ماه</v>
      </c>
      <c r="J7" s="29"/>
      <c r="K7" s="22" t="str">
        <f>'درآمد سرمایه گذاری در سهام'!M7</f>
        <v>از ابتدای سال مالی تا پایان مرداد ماه</v>
      </c>
    </row>
    <row r="8" spans="1:11" ht="54.75" customHeight="1" thickBot="1" x14ac:dyDescent="0.7">
      <c r="A8" s="46" t="s">
        <v>85</v>
      </c>
      <c r="B8" s="28"/>
      <c r="C8" s="66" t="s">
        <v>86</v>
      </c>
      <c r="D8" s="28"/>
      <c r="E8" s="66" t="s">
        <v>87</v>
      </c>
      <c r="F8" s="28"/>
      <c r="G8" s="66" t="s">
        <v>88</v>
      </c>
      <c r="H8" s="28"/>
      <c r="I8" s="66" t="s">
        <v>89</v>
      </c>
      <c r="J8" s="28"/>
      <c r="K8" s="66" t="s">
        <v>89</v>
      </c>
    </row>
    <row r="9" spans="1:11" ht="39.75" customHeight="1" thickBot="1" x14ac:dyDescent="0.65">
      <c r="A9" s="42" t="s">
        <v>131</v>
      </c>
      <c r="B9" s="21"/>
      <c r="C9" s="26" t="s">
        <v>159</v>
      </c>
      <c r="D9" s="26"/>
      <c r="E9" s="26">
        <v>1000000</v>
      </c>
      <c r="F9" s="26"/>
      <c r="G9" s="26">
        <v>211</v>
      </c>
      <c r="H9" s="26"/>
      <c r="I9" s="58">
        <v>0</v>
      </c>
      <c r="J9" s="26"/>
      <c r="K9" s="26">
        <v>429000000</v>
      </c>
    </row>
    <row r="10" spans="1:11" ht="38.25" customHeight="1" thickBot="1" x14ac:dyDescent="0.65">
      <c r="A10" s="21"/>
      <c r="B10" s="21"/>
      <c r="C10" s="21"/>
      <c r="D10" s="21"/>
      <c r="E10" s="21"/>
      <c r="F10" s="21"/>
      <c r="G10" s="21"/>
      <c r="H10" s="21"/>
      <c r="I10" s="59">
        <f>SUM(I9:I9)</f>
        <v>0</v>
      </c>
      <c r="J10" s="20"/>
      <c r="K10" s="40">
        <f>SUM(K9:K9)</f>
        <v>429000000</v>
      </c>
    </row>
    <row r="11" spans="1:11" ht="16.5" thickTop="1" x14ac:dyDescent="0.4"/>
    <row r="12" spans="1:11" ht="22.5" hidden="1" x14ac:dyDescent="0.4">
      <c r="I12" s="12">
        <v>0</v>
      </c>
      <c r="J12" s="12"/>
      <c r="K12" s="12">
        <v>429000000</v>
      </c>
    </row>
    <row r="13" spans="1:11" ht="22.5" hidden="1" x14ac:dyDescent="0.4">
      <c r="I13" s="12">
        <f>I12-I10</f>
        <v>0</v>
      </c>
      <c r="K13" s="12">
        <f>K12-K10</f>
        <v>0</v>
      </c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5"/>
  <sheetViews>
    <sheetView rightToLeft="1" view="pageBreakPreview" zoomScale="60" zoomScaleNormal="100" workbookViewId="0">
      <selection activeCell="A13" sqref="A13:XFD14"/>
    </sheetView>
  </sheetViews>
  <sheetFormatPr defaultRowHeight="15.75" x14ac:dyDescent="0.4"/>
  <cols>
    <col min="1" max="1" width="39" style="17" customWidth="1"/>
    <col min="2" max="2" width="1.42578125" style="17" customWidth="1"/>
    <col min="3" max="3" width="24.5703125" style="17" customWidth="1"/>
    <col min="4" max="4" width="1.42578125" style="17" customWidth="1"/>
    <col min="5" max="5" width="21.7109375" style="17" customWidth="1"/>
    <col min="6" max="6" width="1.42578125" style="17" customWidth="1"/>
    <col min="7" max="7" width="25.7109375" style="17" customWidth="1"/>
    <col min="8" max="8" width="1.42578125" style="17" customWidth="1"/>
    <col min="9" max="9" width="28" style="17" customWidth="1"/>
    <col min="10" max="10" width="1.42578125" style="17" customWidth="1"/>
    <col min="11" max="11" width="28.85546875" style="17" customWidth="1"/>
    <col min="12" max="12" width="1.42578125" style="17" customWidth="1"/>
    <col min="13" max="13" width="30.85546875" style="17" customWidth="1"/>
    <col min="14" max="14" width="1.42578125" style="17" customWidth="1"/>
    <col min="15" max="16384" width="9.140625" style="17"/>
  </cols>
  <sheetData>
    <row r="1" spans="1:15" ht="39" customHeigh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5" ht="39" customHeight="1" x14ac:dyDescent="0.4">
      <c r="A2" s="147" t="s">
        <v>59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5" ht="39" customHeight="1" x14ac:dyDescent="0.4">
      <c r="A3" s="147" t="str">
        <f>درآمد!A3</f>
        <v>دوره یک ماهه منتهی به 31 مرداد 1405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5" ht="39" customHeight="1" x14ac:dyDescent="0.4"/>
    <row r="5" spans="1:15" ht="39" customHeight="1" x14ac:dyDescent="0.4">
      <c r="A5" s="146" t="s">
        <v>133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</row>
    <row r="6" spans="1:15" ht="39" customHeight="1" x14ac:dyDescent="0.4">
      <c r="A6" s="15"/>
      <c r="B6" s="15"/>
      <c r="C6" s="160" t="s">
        <v>103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5" ht="39" customHeight="1" thickBot="1" x14ac:dyDescent="0.7">
      <c r="A7" s="167" t="s">
        <v>60</v>
      </c>
      <c r="B7" s="24"/>
      <c r="C7" s="154" t="str">
        <f>'درآمد سرمایه گذاری در سهام'!C7</f>
        <v>طی مرداد ماه</v>
      </c>
      <c r="D7" s="150"/>
      <c r="E7" s="150"/>
      <c r="F7" s="150"/>
      <c r="G7" s="150"/>
      <c r="H7" s="24"/>
      <c r="I7" s="154" t="str">
        <f>'درآمد سرمایه گذاری در سهام'!M7</f>
        <v>از ابتدای سال مالی تا پایان مرداد ماه</v>
      </c>
      <c r="J7" s="150"/>
      <c r="K7" s="150"/>
      <c r="L7" s="150"/>
      <c r="M7" s="150"/>
    </row>
    <row r="8" spans="1:15" ht="39" customHeight="1" thickBot="1" x14ac:dyDescent="0.7">
      <c r="A8" s="150"/>
      <c r="B8" s="24"/>
      <c r="C8" s="63" t="s">
        <v>90</v>
      </c>
      <c r="D8" s="24"/>
      <c r="E8" s="63" t="s">
        <v>83</v>
      </c>
      <c r="F8" s="24"/>
      <c r="G8" s="63" t="s">
        <v>91</v>
      </c>
      <c r="H8" s="24"/>
      <c r="I8" s="63" t="s">
        <v>90</v>
      </c>
      <c r="J8" s="24"/>
      <c r="K8" s="63" t="s">
        <v>83</v>
      </c>
      <c r="L8" s="24"/>
      <c r="M8" s="63" t="s">
        <v>91</v>
      </c>
    </row>
    <row r="9" spans="1:15" ht="39" customHeight="1" x14ac:dyDescent="0.6">
      <c r="A9" s="36" t="s">
        <v>51</v>
      </c>
      <c r="B9" s="18"/>
      <c r="C9" s="53">
        <v>14731797956</v>
      </c>
      <c r="D9" s="25"/>
      <c r="E9" s="53">
        <v>0</v>
      </c>
      <c r="F9" s="25"/>
      <c r="G9" s="53">
        <f>C9+E9</f>
        <v>14731797956</v>
      </c>
      <c r="H9" s="25"/>
      <c r="I9" s="53">
        <v>93348891347</v>
      </c>
      <c r="J9" s="25"/>
      <c r="K9" s="53">
        <v>0</v>
      </c>
      <c r="L9" s="25"/>
      <c r="M9" s="53">
        <f>I9+K9</f>
        <v>93348891347</v>
      </c>
    </row>
    <row r="10" spans="1:15" ht="39" customHeight="1" thickBot="1" x14ac:dyDescent="0.65">
      <c r="A10" s="36" t="s">
        <v>55</v>
      </c>
      <c r="B10" s="18"/>
      <c r="C10" s="60">
        <v>0</v>
      </c>
      <c r="D10" s="25"/>
      <c r="E10" s="60">
        <v>0</v>
      </c>
      <c r="F10" s="25"/>
      <c r="G10" s="60">
        <f>C10+E10</f>
        <v>0</v>
      </c>
      <c r="H10" s="25"/>
      <c r="I10" s="60">
        <v>3881554</v>
      </c>
      <c r="J10" s="25"/>
      <c r="K10" s="60">
        <v>0</v>
      </c>
      <c r="L10" s="25"/>
      <c r="M10" s="60">
        <f>I10+K10</f>
        <v>3881554</v>
      </c>
    </row>
    <row r="11" spans="1:15" ht="39" customHeight="1" thickBot="1" x14ac:dyDescent="0.65">
      <c r="A11" s="61"/>
      <c r="B11" s="18"/>
      <c r="C11" s="65">
        <f>SUM(C9:C10)</f>
        <v>14731797956</v>
      </c>
      <c r="D11" s="25"/>
      <c r="E11" s="65">
        <f>SUM(E9:E10)</f>
        <v>0</v>
      </c>
      <c r="F11" s="25"/>
      <c r="G11" s="65">
        <f>SUM(G9:G10)</f>
        <v>14731797956</v>
      </c>
      <c r="H11" s="25"/>
      <c r="I11" s="65">
        <f>SUM(I9:I10)</f>
        <v>93352772901</v>
      </c>
      <c r="J11" s="25"/>
      <c r="K11" s="65">
        <f>SUM(K9:K10)</f>
        <v>0</v>
      </c>
      <c r="L11" s="25"/>
      <c r="M11" s="65">
        <f>SUM(M9:M10)</f>
        <v>93352772901</v>
      </c>
      <c r="O11" s="48"/>
    </row>
    <row r="12" spans="1:15" ht="16.5" thickTop="1" x14ac:dyDescent="0.4">
      <c r="O12" s="48"/>
    </row>
    <row r="13" spans="1:15" ht="24.75" hidden="1" x14ac:dyDescent="0.4">
      <c r="C13" s="53">
        <f>'درآمد سرمایه گذاری در اوراق به'!C12</f>
        <v>14731797956</v>
      </c>
      <c r="D13" s="25"/>
      <c r="E13" s="25">
        <v>0</v>
      </c>
      <c r="F13" s="25"/>
      <c r="G13" s="53">
        <f>C13+E13</f>
        <v>14731797956</v>
      </c>
      <c r="H13" s="25"/>
      <c r="I13" s="53">
        <f>'درآمد سرمایه گذاری در اوراق به'!M12</f>
        <v>93352772901</v>
      </c>
      <c r="J13" s="25"/>
      <c r="K13" s="25">
        <v>0</v>
      </c>
      <c r="L13" s="25"/>
      <c r="M13" s="53">
        <f>I13+K13</f>
        <v>93352772901</v>
      </c>
    </row>
    <row r="14" spans="1:15" ht="24.75" hidden="1" x14ac:dyDescent="0.4">
      <c r="C14" s="53">
        <f>C13-C11</f>
        <v>0</v>
      </c>
      <c r="D14" s="25"/>
      <c r="E14" s="53">
        <f>E13-E11</f>
        <v>0</v>
      </c>
      <c r="F14" s="25"/>
      <c r="G14" s="53">
        <f>G13-G11</f>
        <v>0</v>
      </c>
      <c r="H14" s="25"/>
      <c r="I14" s="53">
        <f>I13-I11</f>
        <v>0</v>
      </c>
      <c r="J14" s="25"/>
      <c r="K14" s="53">
        <f>K13-K11</f>
        <v>0</v>
      </c>
      <c r="L14" s="25"/>
      <c r="M14" s="53">
        <f>M13-M11</f>
        <v>0</v>
      </c>
    </row>
    <row r="15" spans="1:15" ht="24.75" x14ac:dyDescent="0.4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</sheetData>
  <sortState xmlns:xlrd2="http://schemas.microsoft.com/office/spreadsheetml/2017/richdata2" ref="A9:M10">
    <sortCondition descending="1" ref="M9:M10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6"/>
  <sheetViews>
    <sheetView rightToLeft="1" view="pageBreakPreview" zoomScale="57" zoomScaleNormal="100" zoomScaleSheetLayoutView="57" workbookViewId="0">
      <selection activeCell="A14" sqref="A14:XFD15"/>
    </sheetView>
  </sheetViews>
  <sheetFormatPr defaultColWidth="9.140625" defaultRowHeight="15.75" x14ac:dyDescent="0.4"/>
  <cols>
    <col min="1" max="1" width="39" style="17" customWidth="1"/>
    <col min="2" max="2" width="1.42578125" style="17" customWidth="1"/>
    <col min="3" max="3" width="31.7109375" style="17" customWidth="1"/>
    <col min="4" max="4" width="1.42578125" style="17" customWidth="1"/>
    <col min="5" max="5" width="30.28515625" style="17" customWidth="1"/>
    <col min="6" max="6" width="1.42578125" style="17" customWidth="1"/>
    <col min="7" max="7" width="32.7109375" style="17" customWidth="1"/>
    <col min="8" max="8" width="1.42578125" style="17" customWidth="1"/>
    <col min="9" max="9" width="26" style="17" customWidth="1"/>
    <col min="10" max="10" width="1.42578125" style="17" customWidth="1"/>
    <col min="11" max="11" width="27" style="17" customWidth="1"/>
    <col min="12" max="12" width="1.42578125" style="17" customWidth="1"/>
    <col min="13" max="13" width="32.42578125" style="17" customWidth="1"/>
    <col min="14" max="14" width="1.42578125" style="17" customWidth="1"/>
    <col min="15" max="15" width="10" style="17" bestFit="1" customWidth="1"/>
    <col min="16" max="16384" width="9.140625" style="17"/>
  </cols>
  <sheetData>
    <row r="1" spans="1:16" ht="39" customHeigh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6" ht="39" customHeight="1" x14ac:dyDescent="0.4">
      <c r="A2" s="147" t="s">
        <v>59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6" ht="39" customHeight="1" x14ac:dyDescent="0.4">
      <c r="A3" s="147" t="str">
        <f>درآمد!A3</f>
        <v>دوره یک ماهه منتهی به 31 مرداد 1405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</row>
    <row r="4" spans="1:16" ht="39" customHeight="1" x14ac:dyDescent="0.4"/>
    <row r="5" spans="1:16" ht="39" customHeight="1" x14ac:dyDescent="0.4">
      <c r="A5" s="146" t="s">
        <v>134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</row>
    <row r="6" spans="1:16" ht="39" customHeight="1" x14ac:dyDescent="0.4">
      <c r="A6" s="15"/>
      <c r="B6" s="15"/>
      <c r="C6" s="160" t="s">
        <v>103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</row>
    <row r="7" spans="1:16" ht="39" customHeight="1" thickBot="1" x14ac:dyDescent="0.7">
      <c r="A7" s="167" t="s">
        <v>60</v>
      </c>
      <c r="B7" s="24"/>
      <c r="C7" s="154" t="str">
        <f>'درآمد سرمایه گذاری در سهام'!C7</f>
        <v>طی مرداد ماه</v>
      </c>
      <c r="D7" s="150"/>
      <c r="E7" s="150"/>
      <c r="F7" s="150"/>
      <c r="G7" s="150"/>
      <c r="H7" s="24"/>
      <c r="I7" s="154" t="str">
        <f>'درآمد سرمایه گذاری در سهام'!M7</f>
        <v>از ابتدای سال مالی تا پایان مرداد ماه</v>
      </c>
      <c r="J7" s="150"/>
      <c r="K7" s="150"/>
      <c r="L7" s="150"/>
      <c r="M7" s="150"/>
    </row>
    <row r="8" spans="1:16" ht="39" customHeight="1" thickBot="1" x14ac:dyDescent="0.7">
      <c r="A8" s="150"/>
      <c r="B8" s="24"/>
      <c r="C8" s="63" t="s">
        <v>90</v>
      </c>
      <c r="D8" s="24"/>
      <c r="E8" s="63" t="s">
        <v>83</v>
      </c>
      <c r="F8" s="24"/>
      <c r="G8" s="63" t="s">
        <v>91</v>
      </c>
      <c r="H8" s="24"/>
      <c r="I8" s="63" t="s">
        <v>90</v>
      </c>
      <c r="J8" s="24"/>
      <c r="K8" s="63" t="s">
        <v>83</v>
      </c>
      <c r="L8" s="24"/>
      <c r="M8" s="63" t="s">
        <v>91</v>
      </c>
    </row>
    <row r="9" spans="1:16" ht="39" customHeight="1" x14ac:dyDescent="0.6">
      <c r="A9" s="36" t="s">
        <v>185</v>
      </c>
      <c r="B9" s="18"/>
      <c r="C9" s="53">
        <v>17511716225</v>
      </c>
      <c r="D9" s="25"/>
      <c r="E9" s="53"/>
      <c r="F9" s="25"/>
      <c r="G9" s="53">
        <f>C9+E9</f>
        <v>17511716225</v>
      </c>
      <c r="H9" s="25"/>
      <c r="I9" s="53">
        <v>17511973545</v>
      </c>
      <c r="J9" s="25"/>
      <c r="K9" s="53">
        <v>0</v>
      </c>
      <c r="L9" s="25"/>
      <c r="M9" s="53">
        <f>I9+K9</f>
        <v>17511973545</v>
      </c>
    </row>
    <row r="10" spans="1:16" ht="39" customHeight="1" x14ac:dyDescent="0.6">
      <c r="A10" s="36" t="s">
        <v>105</v>
      </c>
      <c r="B10" s="18"/>
      <c r="C10" s="53">
        <v>0</v>
      </c>
      <c r="D10" s="25"/>
      <c r="E10" s="53"/>
      <c r="F10" s="25"/>
      <c r="G10" s="53">
        <f>C10+E10</f>
        <v>0</v>
      </c>
      <c r="H10" s="25"/>
      <c r="I10" s="53">
        <v>530374870</v>
      </c>
      <c r="J10" s="25"/>
      <c r="K10" s="53">
        <v>0</v>
      </c>
      <c r="L10" s="25"/>
      <c r="M10" s="53">
        <f>I10+K10</f>
        <v>530374870</v>
      </c>
    </row>
    <row r="11" spans="1:16" ht="39" customHeight="1" thickBot="1" x14ac:dyDescent="0.65">
      <c r="A11" s="36" t="s">
        <v>106</v>
      </c>
      <c r="B11" s="18"/>
      <c r="C11" s="60">
        <v>88936</v>
      </c>
      <c r="D11" s="25"/>
      <c r="E11" s="60"/>
      <c r="F11" s="25"/>
      <c r="G11" s="60">
        <f>C11+E11</f>
        <v>88936</v>
      </c>
      <c r="H11" s="25"/>
      <c r="I11" s="60">
        <v>32241632</v>
      </c>
      <c r="J11" s="25"/>
      <c r="K11" s="60">
        <v>0</v>
      </c>
      <c r="L11" s="25"/>
      <c r="M11" s="60">
        <f>I11+K11</f>
        <v>32241632</v>
      </c>
    </row>
    <row r="12" spans="1:16" ht="39" customHeight="1" thickBot="1" x14ac:dyDescent="0.65">
      <c r="A12" s="61"/>
      <c r="B12" s="18"/>
      <c r="C12" s="62">
        <f>SUM(C9:C11)</f>
        <v>17511805161</v>
      </c>
      <c r="D12" s="7"/>
      <c r="E12" s="62">
        <f>SUM(E9:E11)</f>
        <v>0</v>
      </c>
      <c r="F12" s="7"/>
      <c r="G12" s="62">
        <f>SUM(G9:G11)</f>
        <v>17511805161</v>
      </c>
      <c r="H12" s="7"/>
      <c r="I12" s="62">
        <f>SUM(I9:I11)</f>
        <v>18074590047</v>
      </c>
      <c r="J12" s="7"/>
      <c r="K12" s="62">
        <f>SUM(K9:K11)</f>
        <v>0</v>
      </c>
      <c r="L12" s="7"/>
      <c r="M12" s="62">
        <f>SUM(M9:M11)</f>
        <v>18074590047</v>
      </c>
      <c r="O12" s="48"/>
      <c r="P12" s="48"/>
    </row>
    <row r="13" spans="1:16" ht="16.5" thickTop="1" x14ac:dyDescent="0.4">
      <c r="O13" s="48"/>
      <c r="P13" s="48"/>
    </row>
    <row r="14" spans="1:16" ht="24.75" hidden="1" x14ac:dyDescent="0.4">
      <c r="C14" s="53">
        <f>'درآمد سپرده بانکی'!C13</f>
        <v>17511805161</v>
      </c>
      <c r="D14" s="25"/>
      <c r="E14" s="25"/>
      <c r="F14" s="25"/>
      <c r="G14" s="25"/>
      <c r="H14" s="25"/>
      <c r="I14" s="53">
        <f>'درآمد سپرده بانکی'!G13</f>
        <v>18074590047</v>
      </c>
      <c r="J14" s="25"/>
      <c r="K14" s="25"/>
      <c r="L14" s="25"/>
      <c r="M14" s="25"/>
    </row>
    <row r="15" spans="1:16" ht="24.75" hidden="1" x14ac:dyDescent="0.4">
      <c r="C15" s="53">
        <f>C14-C12</f>
        <v>0</v>
      </c>
      <c r="D15" s="25"/>
      <c r="E15" s="25"/>
      <c r="F15" s="25"/>
      <c r="G15" s="25"/>
      <c r="H15" s="25"/>
      <c r="I15" s="53">
        <f>I14-I12</f>
        <v>0</v>
      </c>
      <c r="J15" s="25"/>
      <c r="K15" s="25"/>
      <c r="L15" s="25"/>
      <c r="M15" s="53"/>
    </row>
    <row r="16" spans="1:16" ht="22.5" x14ac:dyDescent="0.4">
      <c r="I16" s="10"/>
      <c r="J16" s="14"/>
      <c r="K16" s="14"/>
      <c r="L16" s="14"/>
      <c r="M16" s="10"/>
    </row>
  </sheetData>
  <sortState xmlns:xlrd2="http://schemas.microsoft.com/office/spreadsheetml/2017/richdata2" ref="A9:M11">
    <sortCondition descending="1" ref="M9:M11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5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55"/>
  <sheetViews>
    <sheetView rightToLeft="1" view="pageBreakPreview" topLeftCell="A34" zoomScale="44" zoomScaleNormal="100" zoomScaleSheetLayoutView="44" workbookViewId="0">
      <selection activeCell="A52" sqref="A52:XFD54"/>
    </sheetView>
  </sheetViews>
  <sheetFormatPr defaultColWidth="9.140625" defaultRowHeight="15.75" x14ac:dyDescent="0.4"/>
  <cols>
    <col min="1" max="1" width="70.28515625" style="97" bestFit="1" customWidth="1"/>
    <col min="2" max="2" width="1.28515625" style="97" customWidth="1"/>
    <col min="3" max="3" width="29.85546875" style="97" customWidth="1"/>
    <col min="4" max="4" width="1.28515625" style="97" customWidth="1"/>
    <col min="5" max="5" width="42" style="97" bestFit="1" customWidth="1"/>
    <col min="6" max="6" width="1.28515625" style="97" customWidth="1"/>
    <col min="7" max="7" width="45.140625" style="97" bestFit="1" customWidth="1"/>
    <col min="8" max="8" width="1.28515625" style="97" customWidth="1"/>
    <col min="9" max="9" width="64.85546875" style="97" bestFit="1" customWidth="1"/>
    <col min="10" max="10" width="1.28515625" style="97" customWidth="1"/>
    <col min="11" max="11" width="32" style="97" bestFit="1" customWidth="1"/>
    <col min="12" max="12" width="1.28515625" style="97" customWidth="1"/>
    <col min="13" max="13" width="42" style="97" bestFit="1" customWidth="1"/>
    <col min="14" max="14" width="1.28515625" style="97" customWidth="1"/>
    <col min="15" max="15" width="45" style="97" bestFit="1" customWidth="1"/>
    <col min="16" max="16" width="1.28515625" style="97" customWidth="1"/>
    <col min="17" max="17" width="64.85546875" style="97" bestFit="1" customWidth="1"/>
    <col min="18" max="18" width="1" style="97" customWidth="1"/>
    <col min="19" max="19" width="29.85546875" style="97" hidden="1" customWidth="1"/>
    <col min="20" max="20" width="27.28515625" style="97" hidden="1" customWidth="1"/>
    <col min="21" max="21" width="22.28515625" style="97" hidden="1" customWidth="1"/>
    <col min="22" max="22" width="22.85546875" style="97" hidden="1" customWidth="1"/>
    <col min="23" max="23" width="22.5703125" style="97" hidden="1" customWidth="1"/>
    <col min="24" max="24" width="23.5703125" style="97" hidden="1" customWidth="1"/>
    <col min="25" max="16384" width="9.140625" style="97"/>
  </cols>
  <sheetData>
    <row r="1" spans="1:18" ht="60.75" customHeight="1" x14ac:dyDescent="0.4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8" ht="60.75" customHeight="1" x14ac:dyDescent="0.4">
      <c r="A2" s="172" t="s">
        <v>59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98"/>
    </row>
    <row r="3" spans="1:18" ht="60.75" customHeight="1" x14ac:dyDescent="0.4">
      <c r="A3" s="172" t="str">
        <f>درآمد!A3</f>
        <v>دوره یک ماهه منتهی به 31 مرداد 1405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98"/>
    </row>
    <row r="4" spans="1:18" ht="36" customHeight="1" x14ac:dyDescent="0.4"/>
    <row r="5" spans="1:18" ht="60.75" customHeight="1" x14ac:dyDescent="0.4">
      <c r="A5" s="170" t="s">
        <v>139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99"/>
    </row>
    <row r="6" spans="1:18" ht="60.75" customHeight="1" x14ac:dyDescent="0.4">
      <c r="A6" s="100"/>
      <c r="B6" s="100"/>
      <c r="C6" s="171" t="s">
        <v>103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99"/>
    </row>
    <row r="7" spans="1:18" ht="44.25" customHeight="1" thickBot="1" x14ac:dyDescent="1.05">
      <c r="A7" s="168" t="s">
        <v>60</v>
      </c>
      <c r="B7" s="101"/>
      <c r="C7" s="169" t="str">
        <f>'درآمد سرمایه گذاری در سهام'!C7</f>
        <v>طی مرداد ماه</v>
      </c>
      <c r="D7" s="169"/>
      <c r="E7" s="169"/>
      <c r="F7" s="169"/>
      <c r="G7" s="169"/>
      <c r="H7" s="169"/>
      <c r="I7" s="169"/>
      <c r="J7" s="101"/>
      <c r="K7" s="169" t="str">
        <f>'درآمد سرمایه گذاری در سهام'!M7</f>
        <v>از ابتدای سال مالی تا پایان مرداد ماه</v>
      </c>
      <c r="L7" s="169"/>
      <c r="M7" s="169"/>
      <c r="N7" s="169"/>
      <c r="O7" s="169"/>
      <c r="P7" s="169"/>
      <c r="Q7" s="169"/>
      <c r="R7" s="102"/>
    </row>
    <row r="8" spans="1:18" ht="62.25" customHeight="1" thickBot="1" x14ac:dyDescent="1.05">
      <c r="A8" s="169"/>
      <c r="B8" s="101"/>
      <c r="C8" s="103" t="s">
        <v>6</v>
      </c>
      <c r="D8" s="101"/>
      <c r="E8" s="103" t="s">
        <v>8</v>
      </c>
      <c r="F8" s="101"/>
      <c r="G8" s="103" t="s">
        <v>93</v>
      </c>
      <c r="H8" s="101"/>
      <c r="I8" s="103" t="s">
        <v>99</v>
      </c>
      <c r="J8" s="101"/>
      <c r="K8" s="103" t="s">
        <v>6</v>
      </c>
      <c r="L8" s="101"/>
      <c r="M8" s="103" t="s">
        <v>8</v>
      </c>
      <c r="N8" s="101"/>
      <c r="O8" s="103" t="s">
        <v>93</v>
      </c>
      <c r="P8" s="101"/>
      <c r="Q8" s="103" t="s">
        <v>99</v>
      </c>
      <c r="R8" s="104"/>
    </row>
    <row r="9" spans="1:18" ht="60.75" customHeight="1" x14ac:dyDescent="0.95">
      <c r="A9" s="113" t="s">
        <v>140</v>
      </c>
      <c r="B9" s="114"/>
      <c r="C9" s="122">
        <v>3260587870</v>
      </c>
      <c r="D9" s="116"/>
      <c r="E9" s="122">
        <v>11631452068891</v>
      </c>
      <c r="F9" s="116"/>
      <c r="G9" s="122">
        <v>-9395590331611</v>
      </c>
      <c r="H9" s="116"/>
      <c r="I9" s="122">
        <f t="shared" ref="I9:I25" si="0">E9+G9</f>
        <v>2235861737280</v>
      </c>
      <c r="J9" s="116"/>
      <c r="K9" s="122">
        <v>3260587870</v>
      </c>
      <c r="L9" s="116"/>
      <c r="M9" s="122">
        <v>11631452068891</v>
      </c>
      <c r="N9" s="116"/>
      <c r="O9" s="122">
        <v>-9567501282956</v>
      </c>
      <c r="P9" s="116"/>
      <c r="Q9" s="122">
        <f>M9+O9</f>
        <v>2063950785935</v>
      </c>
      <c r="R9" s="108"/>
    </row>
    <row r="10" spans="1:18" ht="60.75" customHeight="1" x14ac:dyDescent="0.95">
      <c r="A10" s="113" t="s">
        <v>21</v>
      </c>
      <c r="B10" s="114"/>
      <c r="C10" s="116">
        <v>1592950154</v>
      </c>
      <c r="D10" s="116"/>
      <c r="E10" s="116">
        <v>7624432261919</v>
      </c>
      <c r="F10" s="116"/>
      <c r="G10" s="116">
        <v>-5079949373713</v>
      </c>
      <c r="H10" s="116"/>
      <c r="I10" s="116">
        <f t="shared" si="0"/>
        <v>2544482888206</v>
      </c>
      <c r="J10" s="116"/>
      <c r="K10" s="116">
        <v>1592950154</v>
      </c>
      <c r="L10" s="116"/>
      <c r="M10" s="116">
        <v>7624432261919</v>
      </c>
      <c r="N10" s="116"/>
      <c r="O10" s="116">
        <v>-4538161578885</v>
      </c>
      <c r="P10" s="116"/>
      <c r="Q10" s="116">
        <f>M10+O10</f>
        <v>3086270683034</v>
      </c>
      <c r="R10" s="108"/>
    </row>
    <row r="11" spans="1:18" ht="60.75" customHeight="1" x14ac:dyDescent="0.45">
      <c r="A11" s="113" t="s">
        <v>24</v>
      </c>
      <c r="B11" s="123"/>
      <c r="C11" s="116">
        <v>1376128527</v>
      </c>
      <c r="D11" s="116"/>
      <c r="E11" s="116">
        <v>4105996850587</v>
      </c>
      <c r="F11" s="116"/>
      <c r="G11" s="116">
        <v>-3671470727083</v>
      </c>
      <c r="H11" s="116"/>
      <c r="I11" s="116">
        <f t="shared" si="0"/>
        <v>434526123504</v>
      </c>
      <c r="J11" s="116"/>
      <c r="K11" s="116">
        <v>1376128527</v>
      </c>
      <c r="L11" s="116"/>
      <c r="M11" s="116">
        <v>4105996850587</v>
      </c>
      <c r="N11" s="116"/>
      <c r="O11" s="116">
        <v>-3096183907732</v>
      </c>
      <c r="P11" s="116"/>
      <c r="Q11" s="116">
        <f t="shared" ref="Q11:Q25" si="1">M11+O11</f>
        <v>1009812942855</v>
      </c>
      <c r="R11" s="108"/>
    </row>
    <row r="12" spans="1:18" ht="60.75" customHeight="1" x14ac:dyDescent="0.95">
      <c r="A12" s="113" t="s">
        <v>18</v>
      </c>
      <c r="B12" s="114"/>
      <c r="C12" s="116">
        <v>478000000</v>
      </c>
      <c r="D12" s="116"/>
      <c r="E12" s="116">
        <v>329091700080</v>
      </c>
      <c r="F12" s="116"/>
      <c r="G12" s="116">
        <v>-304048955951</v>
      </c>
      <c r="H12" s="116"/>
      <c r="I12" s="116">
        <f t="shared" si="0"/>
        <v>25042744129</v>
      </c>
      <c r="J12" s="116"/>
      <c r="K12" s="116">
        <v>478000000</v>
      </c>
      <c r="L12" s="116"/>
      <c r="M12" s="116">
        <v>329091700080</v>
      </c>
      <c r="N12" s="116"/>
      <c r="O12" s="116">
        <v>-273732987756</v>
      </c>
      <c r="P12" s="116"/>
      <c r="Q12" s="116">
        <f t="shared" si="1"/>
        <v>55358712324</v>
      </c>
      <c r="R12" s="108"/>
    </row>
    <row r="13" spans="1:18" ht="60.75" customHeight="1" x14ac:dyDescent="0.45">
      <c r="A13" s="113" t="s">
        <v>12</v>
      </c>
      <c r="B13" s="123"/>
      <c r="C13" s="116">
        <v>464932328</v>
      </c>
      <c r="D13" s="116"/>
      <c r="E13" s="116">
        <v>1028577860459</v>
      </c>
      <c r="F13" s="116"/>
      <c r="G13" s="116">
        <v>-932493632087</v>
      </c>
      <c r="H13" s="116"/>
      <c r="I13" s="116">
        <f t="shared" si="0"/>
        <v>96084228372</v>
      </c>
      <c r="J13" s="116"/>
      <c r="K13" s="116">
        <v>464932328</v>
      </c>
      <c r="L13" s="116"/>
      <c r="M13" s="116">
        <v>1028577860459</v>
      </c>
      <c r="N13" s="116"/>
      <c r="O13" s="116">
        <v>-1025340901929</v>
      </c>
      <c r="P13" s="116"/>
      <c r="Q13" s="116">
        <f t="shared" si="1"/>
        <v>3236958530</v>
      </c>
      <c r="R13" s="108"/>
    </row>
    <row r="14" spans="1:18" ht="60.75" customHeight="1" x14ac:dyDescent="0.45">
      <c r="A14" s="113" t="s">
        <v>28</v>
      </c>
      <c r="B14" s="123"/>
      <c r="C14" s="116">
        <v>243962664</v>
      </c>
      <c r="D14" s="116"/>
      <c r="E14" s="116">
        <v>654541922627</v>
      </c>
      <c r="F14" s="116"/>
      <c r="G14" s="116">
        <v>-477076239098</v>
      </c>
      <c r="H14" s="116"/>
      <c r="I14" s="116">
        <f t="shared" si="0"/>
        <v>177465683529</v>
      </c>
      <c r="J14" s="116"/>
      <c r="K14" s="116">
        <v>243962664</v>
      </c>
      <c r="L14" s="116"/>
      <c r="M14" s="116">
        <v>654541922627</v>
      </c>
      <c r="N14" s="116"/>
      <c r="O14" s="116">
        <v>-581394472385</v>
      </c>
      <c r="P14" s="116"/>
      <c r="Q14" s="116">
        <f t="shared" si="1"/>
        <v>73147450242</v>
      </c>
      <c r="R14" s="108"/>
    </row>
    <row r="15" spans="1:18" ht="60.75" customHeight="1" x14ac:dyDescent="0.45">
      <c r="A15" s="113" t="s">
        <v>17</v>
      </c>
      <c r="B15" s="123"/>
      <c r="C15" s="116">
        <v>230477397</v>
      </c>
      <c r="D15" s="116"/>
      <c r="E15" s="116">
        <v>1034057031460</v>
      </c>
      <c r="F15" s="116"/>
      <c r="G15" s="116">
        <v>-864743449735</v>
      </c>
      <c r="H15" s="116"/>
      <c r="I15" s="116">
        <f t="shared" si="0"/>
        <v>169313581725</v>
      </c>
      <c r="J15" s="116"/>
      <c r="K15" s="116">
        <v>230477397</v>
      </c>
      <c r="L15" s="116"/>
      <c r="M15" s="116">
        <v>1034057031460</v>
      </c>
      <c r="N15" s="116"/>
      <c r="O15" s="116">
        <v>-1016555467548</v>
      </c>
      <c r="P15" s="116"/>
      <c r="Q15" s="116">
        <f t="shared" si="1"/>
        <v>17501563912</v>
      </c>
      <c r="R15" s="108"/>
    </row>
    <row r="16" spans="1:18" ht="60.75" customHeight="1" x14ac:dyDescent="0.45">
      <c r="A16" s="113" t="s">
        <v>15</v>
      </c>
      <c r="B16" s="123"/>
      <c r="C16" s="116">
        <v>178152894</v>
      </c>
      <c r="D16" s="116"/>
      <c r="E16" s="116">
        <v>3483802431956</v>
      </c>
      <c r="F16" s="116"/>
      <c r="G16" s="116">
        <v>-3188679120295</v>
      </c>
      <c r="H16" s="116"/>
      <c r="I16" s="116">
        <f t="shared" si="0"/>
        <v>295123311661</v>
      </c>
      <c r="J16" s="116"/>
      <c r="K16" s="116">
        <v>178152894</v>
      </c>
      <c r="L16" s="116"/>
      <c r="M16" s="116">
        <v>3483802431956</v>
      </c>
      <c r="N16" s="116"/>
      <c r="O16" s="116">
        <v>-1929816029705</v>
      </c>
      <c r="P16" s="116"/>
      <c r="Q16" s="116">
        <f t="shared" si="1"/>
        <v>1553986402251</v>
      </c>
      <c r="R16" s="108"/>
    </row>
    <row r="17" spans="1:24" ht="60.75" customHeight="1" x14ac:dyDescent="0.45">
      <c r="A17" s="113" t="s">
        <v>25</v>
      </c>
      <c r="B17" s="123"/>
      <c r="C17" s="116">
        <v>76000000</v>
      </c>
      <c r="D17" s="116"/>
      <c r="E17" s="116">
        <v>1461888120000</v>
      </c>
      <c r="F17" s="116"/>
      <c r="G17" s="116">
        <v>-969169449863</v>
      </c>
      <c r="H17" s="116"/>
      <c r="I17" s="116">
        <f t="shared" si="0"/>
        <v>492718670137</v>
      </c>
      <c r="J17" s="116"/>
      <c r="K17" s="116">
        <v>76000000</v>
      </c>
      <c r="L17" s="116"/>
      <c r="M17" s="116">
        <v>1461888120000</v>
      </c>
      <c r="N17" s="116"/>
      <c r="O17" s="116">
        <v>-1118768362891</v>
      </c>
      <c r="P17" s="116"/>
      <c r="Q17" s="116">
        <f t="shared" si="1"/>
        <v>343119757109</v>
      </c>
      <c r="R17" s="108"/>
    </row>
    <row r="18" spans="1:24" ht="60.75" customHeight="1" x14ac:dyDescent="0.45">
      <c r="A18" s="113" t="s">
        <v>19</v>
      </c>
      <c r="B18" s="123"/>
      <c r="C18" s="116">
        <v>30718316</v>
      </c>
      <c r="D18" s="116"/>
      <c r="E18" s="116">
        <v>48498052726</v>
      </c>
      <c r="F18" s="116"/>
      <c r="G18" s="116">
        <v>-37570643377</v>
      </c>
      <c r="H18" s="116"/>
      <c r="I18" s="116">
        <f t="shared" si="0"/>
        <v>10927409349</v>
      </c>
      <c r="J18" s="116"/>
      <c r="K18" s="116">
        <v>30718316</v>
      </c>
      <c r="L18" s="116"/>
      <c r="M18" s="116">
        <v>48498052726</v>
      </c>
      <c r="N18" s="116"/>
      <c r="O18" s="116">
        <v>-49510986738</v>
      </c>
      <c r="P18" s="116"/>
      <c r="Q18" s="116">
        <f t="shared" si="1"/>
        <v>-1012934012</v>
      </c>
      <c r="R18" s="108"/>
    </row>
    <row r="19" spans="1:24" ht="60.75" customHeight="1" x14ac:dyDescent="0.95">
      <c r="A19" s="113" t="s">
        <v>13</v>
      </c>
      <c r="B19" s="114"/>
      <c r="C19" s="116">
        <v>25505134</v>
      </c>
      <c r="D19" s="116"/>
      <c r="E19" s="116">
        <v>1402480827901</v>
      </c>
      <c r="F19" s="116"/>
      <c r="G19" s="116">
        <v>-1441280517468</v>
      </c>
      <c r="H19" s="116"/>
      <c r="I19" s="116">
        <f t="shared" si="0"/>
        <v>-38799689567</v>
      </c>
      <c r="J19" s="116"/>
      <c r="K19" s="116">
        <v>25505134</v>
      </c>
      <c r="L19" s="116"/>
      <c r="M19" s="116">
        <v>1402480827901</v>
      </c>
      <c r="N19" s="116"/>
      <c r="O19" s="116">
        <v>-1511401864642</v>
      </c>
      <c r="P19" s="116"/>
      <c r="Q19" s="116">
        <f t="shared" si="1"/>
        <v>-108921036741</v>
      </c>
      <c r="R19" s="108"/>
    </row>
    <row r="20" spans="1:24" ht="60.75" customHeight="1" x14ac:dyDescent="0.95">
      <c r="A20" s="113" t="s">
        <v>14</v>
      </c>
      <c r="B20" s="114"/>
      <c r="C20" s="116">
        <v>11896300</v>
      </c>
      <c r="D20" s="116"/>
      <c r="E20" s="116">
        <v>246304002584</v>
      </c>
      <c r="F20" s="116"/>
      <c r="G20" s="116">
        <v>-214863675759</v>
      </c>
      <c r="H20" s="116"/>
      <c r="I20" s="116">
        <f t="shared" si="0"/>
        <v>31440326825</v>
      </c>
      <c r="J20" s="116"/>
      <c r="K20" s="116">
        <v>11896300</v>
      </c>
      <c r="L20" s="116"/>
      <c r="M20" s="116">
        <v>246304002584</v>
      </c>
      <c r="N20" s="116"/>
      <c r="O20" s="116">
        <v>-126477061462</v>
      </c>
      <c r="P20" s="116"/>
      <c r="Q20" s="116">
        <f t="shared" si="1"/>
        <v>119826941122</v>
      </c>
      <c r="R20" s="108"/>
    </row>
    <row r="21" spans="1:24" ht="60.75" customHeight="1" x14ac:dyDescent="0.45">
      <c r="A21" s="113" t="s">
        <v>20</v>
      </c>
      <c r="B21" s="123"/>
      <c r="C21" s="116">
        <v>8000000</v>
      </c>
      <c r="D21" s="116"/>
      <c r="E21" s="116">
        <v>213517603200</v>
      </c>
      <c r="F21" s="116"/>
      <c r="G21" s="116">
        <v>-173079938126</v>
      </c>
      <c r="H21" s="116"/>
      <c r="I21" s="116">
        <f t="shared" si="0"/>
        <v>40437665074</v>
      </c>
      <c r="J21" s="116"/>
      <c r="K21" s="116">
        <v>8000000</v>
      </c>
      <c r="L21" s="116"/>
      <c r="M21" s="116">
        <v>213517603200</v>
      </c>
      <c r="N21" s="116"/>
      <c r="O21" s="116">
        <v>-131388218306</v>
      </c>
      <c r="P21" s="116"/>
      <c r="Q21" s="116">
        <f t="shared" si="1"/>
        <v>82129384894</v>
      </c>
      <c r="R21" s="108"/>
    </row>
    <row r="22" spans="1:24" ht="60.75" customHeight="1" x14ac:dyDescent="0.95">
      <c r="A22" s="113" t="s">
        <v>16</v>
      </c>
      <c r="B22" s="114"/>
      <c r="C22" s="116">
        <v>2800000</v>
      </c>
      <c r="D22" s="116"/>
      <c r="E22" s="116">
        <v>63175949760</v>
      </c>
      <c r="F22" s="116"/>
      <c r="G22" s="116">
        <v>-42219888480</v>
      </c>
      <c r="H22" s="116"/>
      <c r="I22" s="116">
        <f t="shared" si="0"/>
        <v>20956061280</v>
      </c>
      <c r="J22" s="116"/>
      <c r="K22" s="116">
        <v>2800000</v>
      </c>
      <c r="L22" s="116"/>
      <c r="M22" s="116">
        <v>63175949760</v>
      </c>
      <c r="N22" s="116"/>
      <c r="O22" s="116">
        <v>-24677230955</v>
      </c>
      <c r="P22" s="116"/>
      <c r="Q22" s="116">
        <f t="shared" si="1"/>
        <v>38498718805</v>
      </c>
      <c r="R22" s="108"/>
    </row>
    <row r="23" spans="1:24" ht="60.75" customHeight="1" x14ac:dyDescent="0.95">
      <c r="A23" s="113"/>
      <c r="B23" s="114"/>
      <c r="C23" s="116"/>
      <c r="D23" s="116"/>
      <c r="E23" s="116"/>
      <c r="F23" s="116"/>
      <c r="G23" s="116"/>
      <c r="H23" s="116"/>
      <c r="I23" s="116">
        <f t="shared" ref="I23" si="2">E23+G23</f>
        <v>0</v>
      </c>
      <c r="J23" s="116"/>
      <c r="K23" s="116"/>
      <c r="L23" s="116"/>
      <c r="M23" s="116"/>
      <c r="N23" s="116"/>
      <c r="O23" s="116"/>
      <c r="P23" s="116"/>
      <c r="Q23" s="116">
        <f t="shared" si="1"/>
        <v>0</v>
      </c>
      <c r="R23" s="108"/>
    </row>
    <row r="24" spans="1:24" ht="60.75" customHeight="1" x14ac:dyDescent="0.95">
      <c r="A24" s="113"/>
      <c r="B24" s="114"/>
      <c r="C24" s="116"/>
      <c r="D24" s="116"/>
      <c r="E24" s="116"/>
      <c r="F24" s="116"/>
      <c r="G24" s="116"/>
      <c r="H24" s="116"/>
      <c r="I24" s="116">
        <f t="shared" si="0"/>
        <v>0</v>
      </c>
      <c r="J24" s="116"/>
      <c r="K24" s="116"/>
      <c r="L24" s="116"/>
      <c r="M24" s="116"/>
      <c r="N24" s="116"/>
      <c r="O24" s="116"/>
      <c r="P24" s="116"/>
      <c r="Q24" s="116">
        <f t="shared" si="1"/>
        <v>0</v>
      </c>
      <c r="R24" s="108"/>
    </row>
    <row r="25" spans="1:24" ht="60.75" customHeight="1" thickBot="1" x14ac:dyDescent="1">
      <c r="A25" s="113"/>
      <c r="B25" s="114"/>
      <c r="C25" s="116"/>
      <c r="D25" s="116"/>
      <c r="E25" s="116"/>
      <c r="F25" s="116"/>
      <c r="G25" s="116"/>
      <c r="H25" s="116"/>
      <c r="I25" s="116">
        <f t="shared" si="0"/>
        <v>0</v>
      </c>
      <c r="J25" s="116"/>
      <c r="K25" s="116"/>
      <c r="L25" s="116"/>
      <c r="M25" s="116"/>
      <c r="N25" s="116"/>
      <c r="O25" s="116"/>
      <c r="P25" s="116"/>
      <c r="Q25" s="116">
        <f t="shared" si="1"/>
        <v>0</v>
      </c>
      <c r="R25" s="108"/>
    </row>
    <row r="26" spans="1:24" ht="60.75" customHeight="1" thickBot="1" x14ac:dyDescent="1">
      <c r="A26" s="124"/>
      <c r="B26" s="114"/>
      <c r="C26" s="117">
        <f>SUM(C9:C25)</f>
        <v>7980111584</v>
      </c>
      <c r="D26" s="118"/>
      <c r="E26" s="117">
        <f>SUM(E9:E25)</f>
        <v>33327816684150</v>
      </c>
      <c r="F26" s="118"/>
      <c r="G26" s="117">
        <f>SUM(G9:G25)</f>
        <v>-26792235942646</v>
      </c>
      <c r="H26" s="118"/>
      <c r="I26" s="117">
        <f>SUM(I9:I25)</f>
        <v>6535580741504</v>
      </c>
      <c r="J26" s="118"/>
      <c r="K26" s="117">
        <f>SUM(K9:K25)</f>
        <v>7980111584</v>
      </c>
      <c r="L26" s="118"/>
      <c r="M26" s="117">
        <f>SUM(M9:M25)</f>
        <v>33327816684150</v>
      </c>
      <c r="N26" s="118"/>
      <c r="O26" s="117">
        <f>SUM(O9:O25)</f>
        <v>-24990910353890</v>
      </c>
      <c r="P26" s="118"/>
      <c r="Q26" s="117">
        <f>SUM(Q9:Q25)</f>
        <v>8336906330260</v>
      </c>
      <c r="R26" s="108"/>
      <c r="S26" s="107" t="e">
        <f>#REF!-Q26</f>
        <v>#REF!</v>
      </c>
      <c r="T26" s="90" t="e">
        <f>#REF!-I26</f>
        <v>#REF!</v>
      </c>
      <c r="U26" s="95">
        <v>8336906330260</v>
      </c>
      <c r="V26" s="95">
        <f>U26-Q26</f>
        <v>0</v>
      </c>
      <c r="W26" s="95">
        <v>6535580741504</v>
      </c>
      <c r="X26" s="95">
        <f>W26-I26</f>
        <v>0</v>
      </c>
    </row>
    <row r="27" spans="1:24" ht="28.5" thickTop="1" x14ac:dyDescent="0.4">
      <c r="S27" s="107"/>
      <c r="T27" s="90"/>
      <c r="U27" s="95">
        <f>I26-'درآمد سرمایه گذاری در سهام'!E38</f>
        <v>0</v>
      </c>
    </row>
    <row r="28" spans="1:24" ht="59.25" customHeight="1" x14ac:dyDescent="0.4">
      <c r="A28" s="170" t="s">
        <v>138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</row>
    <row r="29" spans="1:24" ht="44.25" customHeight="1" x14ac:dyDescent="0.4">
      <c r="A29" s="100"/>
      <c r="B29" s="100"/>
      <c r="C29" s="171" t="s">
        <v>103</v>
      </c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</row>
    <row r="30" spans="1:24" ht="60.75" customHeight="1" thickBot="1" x14ac:dyDescent="1.05">
      <c r="A30" s="168" t="s">
        <v>60</v>
      </c>
      <c r="B30" s="101"/>
      <c r="C30" s="169" t="str">
        <f>C7</f>
        <v>طی مرداد ماه</v>
      </c>
      <c r="D30" s="169"/>
      <c r="E30" s="169"/>
      <c r="F30" s="169"/>
      <c r="G30" s="169"/>
      <c r="H30" s="169"/>
      <c r="I30" s="169"/>
      <c r="J30" s="101"/>
      <c r="K30" s="169" t="str">
        <f>K7</f>
        <v>از ابتدای سال مالی تا پایان مرداد ماه</v>
      </c>
      <c r="L30" s="169"/>
      <c r="M30" s="169"/>
      <c r="N30" s="169"/>
      <c r="O30" s="169"/>
      <c r="P30" s="169"/>
      <c r="Q30" s="169"/>
    </row>
    <row r="31" spans="1:24" ht="69" customHeight="1" thickBot="1" x14ac:dyDescent="1.05">
      <c r="A31" s="169"/>
      <c r="B31" s="101"/>
      <c r="C31" s="103" t="s">
        <v>6</v>
      </c>
      <c r="D31" s="101"/>
      <c r="E31" s="103" t="s">
        <v>8</v>
      </c>
      <c r="F31" s="101"/>
      <c r="G31" s="103" t="s">
        <v>93</v>
      </c>
      <c r="H31" s="101"/>
      <c r="I31" s="103" t="s">
        <v>99</v>
      </c>
      <c r="J31" s="101"/>
      <c r="K31" s="103" t="s">
        <v>6</v>
      </c>
      <c r="L31" s="101"/>
      <c r="M31" s="103" t="s">
        <v>8</v>
      </c>
      <c r="N31" s="101"/>
      <c r="O31" s="103" t="s">
        <v>93</v>
      </c>
      <c r="P31" s="101"/>
      <c r="Q31" s="103" t="s">
        <v>99</v>
      </c>
    </row>
    <row r="32" spans="1:24" ht="60.75" customHeight="1" x14ac:dyDescent="0.95">
      <c r="A32" s="113" t="s">
        <v>40</v>
      </c>
      <c r="B32" s="114"/>
      <c r="C32" s="116">
        <v>40115712</v>
      </c>
      <c r="D32" s="116"/>
      <c r="E32" s="116">
        <v>1393907955952</v>
      </c>
      <c r="F32" s="116"/>
      <c r="G32" s="116">
        <v>-1395207811834</v>
      </c>
      <c r="H32" s="116"/>
      <c r="I32" s="119">
        <f t="shared" ref="I32:I41" si="3">E32+G32</f>
        <v>-1299855882</v>
      </c>
      <c r="J32" s="116"/>
      <c r="K32" s="116">
        <v>40115712</v>
      </c>
      <c r="L32" s="116"/>
      <c r="M32" s="116">
        <v>1393907955952</v>
      </c>
      <c r="N32" s="116"/>
      <c r="O32" s="116">
        <v>-1328458620493</v>
      </c>
      <c r="P32" s="116"/>
      <c r="Q32" s="116">
        <f>M32+O32</f>
        <v>65449335459</v>
      </c>
      <c r="S32" s="107"/>
      <c r="T32" s="107"/>
      <c r="U32" s="107"/>
    </row>
    <row r="33" spans="1:24" ht="60.75" customHeight="1" x14ac:dyDescent="0.95">
      <c r="A33" s="113" t="s">
        <v>70</v>
      </c>
      <c r="B33" s="114"/>
      <c r="C33" s="116">
        <v>37150000</v>
      </c>
      <c r="D33" s="116"/>
      <c r="E33" s="116">
        <v>663031516938</v>
      </c>
      <c r="F33" s="116"/>
      <c r="G33" s="116">
        <v>-645837409602</v>
      </c>
      <c r="H33" s="116"/>
      <c r="I33" s="119">
        <f t="shared" si="3"/>
        <v>17194107336</v>
      </c>
      <c r="J33" s="116"/>
      <c r="K33" s="116">
        <v>37150000</v>
      </c>
      <c r="L33" s="116"/>
      <c r="M33" s="116">
        <v>663031516938</v>
      </c>
      <c r="N33" s="116"/>
      <c r="O33" s="116">
        <v>-576449864414</v>
      </c>
      <c r="P33" s="116"/>
      <c r="Q33" s="116">
        <f>M33+O33</f>
        <v>86581652524</v>
      </c>
      <c r="S33" s="107"/>
      <c r="T33" s="107"/>
      <c r="U33" s="107"/>
    </row>
    <row r="34" spans="1:24" ht="60.75" customHeight="1" x14ac:dyDescent="0.95">
      <c r="A34" s="113" t="s">
        <v>42</v>
      </c>
      <c r="B34" s="114"/>
      <c r="C34" s="116">
        <v>20300000</v>
      </c>
      <c r="D34" s="116"/>
      <c r="E34" s="116">
        <v>376223216512</v>
      </c>
      <c r="F34" s="116"/>
      <c r="G34" s="116">
        <v>-370476693240</v>
      </c>
      <c r="H34" s="116"/>
      <c r="I34" s="119">
        <f t="shared" si="3"/>
        <v>5746523272</v>
      </c>
      <c r="J34" s="116"/>
      <c r="K34" s="116">
        <v>20300000</v>
      </c>
      <c r="L34" s="116"/>
      <c r="M34" s="116">
        <v>376223216512</v>
      </c>
      <c r="N34" s="116"/>
      <c r="O34" s="116">
        <v>-365547946115</v>
      </c>
      <c r="P34" s="116"/>
      <c r="Q34" s="116">
        <f t="shared" ref="Q34:Q42" si="4">M34+O34</f>
        <v>10675270397</v>
      </c>
      <c r="S34" s="107"/>
      <c r="T34" s="107"/>
      <c r="U34" s="107"/>
    </row>
    <row r="35" spans="1:24" ht="60.75" customHeight="1" x14ac:dyDescent="0.95">
      <c r="A35" s="113" t="s">
        <v>191</v>
      </c>
      <c r="B35" s="114"/>
      <c r="C35" s="116">
        <v>11500000</v>
      </c>
      <c r="D35" s="116"/>
      <c r="E35" s="116">
        <v>114957593750</v>
      </c>
      <c r="F35" s="116"/>
      <c r="G35" s="116">
        <v>-115042406250</v>
      </c>
      <c r="H35" s="116"/>
      <c r="I35" s="119">
        <f t="shared" si="3"/>
        <v>-84812500</v>
      </c>
      <c r="J35" s="116"/>
      <c r="K35" s="116">
        <v>11500000</v>
      </c>
      <c r="L35" s="116"/>
      <c r="M35" s="116">
        <v>114957593750</v>
      </c>
      <c r="N35" s="116"/>
      <c r="O35" s="116">
        <v>-115042406250</v>
      </c>
      <c r="P35" s="116"/>
      <c r="Q35" s="116">
        <f t="shared" si="4"/>
        <v>-84812500</v>
      </c>
      <c r="S35" s="107"/>
      <c r="T35" s="107"/>
      <c r="U35" s="107"/>
    </row>
    <row r="36" spans="1:24" ht="60.75" customHeight="1" x14ac:dyDescent="0.95">
      <c r="A36" s="113" t="s">
        <v>39</v>
      </c>
      <c r="B36" s="114"/>
      <c r="C36" s="116">
        <v>6460000</v>
      </c>
      <c r="D36" s="116"/>
      <c r="E36" s="116">
        <v>294951696440</v>
      </c>
      <c r="F36" s="116"/>
      <c r="G36" s="116">
        <v>-287202554990</v>
      </c>
      <c r="H36" s="116"/>
      <c r="I36" s="119">
        <f t="shared" si="3"/>
        <v>7749141450</v>
      </c>
      <c r="J36" s="116"/>
      <c r="K36" s="116">
        <v>6460000</v>
      </c>
      <c r="L36" s="116"/>
      <c r="M36" s="116">
        <v>294951696440</v>
      </c>
      <c r="N36" s="116"/>
      <c r="O36" s="116">
        <v>-250000218412</v>
      </c>
      <c r="P36" s="116"/>
      <c r="Q36" s="116">
        <f t="shared" si="4"/>
        <v>44951478028</v>
      </c>
      <c r="S36" s="107"/>
      <c r="T36" s="107"/>
      <c r="U36" s="107"/>
    </row>
    <row r="37" spans="1:24" ht="60.75" customHeight="1" x14ac:dyDescent="0.95">
      <c r="A37" s="113" t="s">
        <v>178</v>
      </c>
      <c r="B37" s="114"/>
      <c r="C37" s="116">
        <v>4285000</v>
      </c>
      <c r="D37" s="116"/>
      <c r="E37" s="116">
        <v>330440145247</v>
      </c>
      <c r="F37" s="116"/>
      <c r="G37" s="116">
        <v>-321826187815</v>
      </c>
      <c r="H37" s="116"/>
      <c r="I37" s="119">
        <f t="shared" si="3"/>
        <v>8613957432</v>
      </c>
      <c r="J37" s="116"/>
      <c r="K37" s="116">
        <v>4285000</v>
      </c>
      <c r="L37" s="116"/>
      <c r="M37" s="116">
        <v>330440145247</v>
      </c>
      <c r="N37" s="116"/>
      <c r="O37" s="116">
        <v>-299966301785</v>
      </c>
      <c r="P37" s="116"/>
      <c r="Q37" s="116">
        <f t="shared" si="4"/>
        <v>30473843462</v>
      </c>
      <c r="S37" s="107"/>
      <c r="T37" s="107"/>
      <c r="U37" s="107"/>
    </row>
    <row r="38" spans="1:24" ht="60.75" customHeight="1" x14ac:dyDescent="0.95">
      <c r="A38" s="113" t="s">
        <v>181</v>
      </c>
      <c r="B38" s="114"/>
      <c r="C38" s="116">
        <v>2000000</v>
      </c>
      <c r="D38" s="116"/>
      <c r="E38" s="116">
        <v>21292145625</v>
      </c>
      <c r="F38" s="116"/>
      <c r="G38" s="116">
        <v>-19992625000</v>
      </c>
      <c r="H38" s="116"/>
      <c r="I38" s="119">
        <f t="shared" si="3"/>
        <v>1299520625</v>
      </c>
      <c r="J38" s="116"/>
      <c r="K38" s="116">
        <v>2000000</v>
      </c>
      <c r="L38" s="116"/>
      <c r="M38" s="116">
        <v>21292145625</v>
      </c>
      <c r="N38" s="116"/>
      <c r="O38" s="116">
        <v>-20007375000</v>
      </c>
      <c r="P38" s="116"/>
      <c r="Q38" s="116">
        <f t="shared" si="4"/>
        <v>1284770625</v>
      </c>
      <c r="S38" s="107"/>
      <c r="T38" s="107"/>
      <c r="U38" s="107"/>
    </row>
    <row r="39" spans="1:24" ht="60.75" customHeight="1" x14ac:dyDescent="0.95">
      <c r="A39" s="113" t="s">
        <v>180</v>
      </c>
      <c r="B39" s="114"/>
      <c r="C39" s="116">
        <v>2000000</v>
      </c>
      <c r="D39" s="116"/>
      <c r="E39" s="116">
        <v>21274152262</v>
      </c>
      <c r="F39" s="116"/>
      <c r="G39" s="116">
        <v>-19992625000</v>
      </c>
      <c r="H39" s="116"/>
      <c r="I39" s="119">
        <f t="shared" si="3"/>
        <v>1281527262</v>
      </c>
      <c r="J39" s="116"/>
      <c r="K39" s="116">
        <v>2000000</v>
      </c>
      <c r="L39" s="116"/>
      <c r="M39" s="116">
        <v>21274152262</v>
      </c>
      <c r="N39" s="116"/>
      <c r="O39" s="116">
        <v>-20000000000</v>
      </c>
      <c r="P39" s="116"/>
      <c r="Q39" s="116">
        <f t="shared" si="4"/>
        <v>1274152262</v>
      </c>
      <c r="S39" s="107"/>
      <c r="T39" s="107"/>
      <c r="U39" s="107"/>
    </row>
    <row r="40" spans="1:24" ht="60.75" customHeight="1" x14ac:dyDescent="0.95">
      <c r="A40" s="113" t="s">
        <v>186</v>
      </c>
      <c r="B40" s="114"/>
      <c r="C40" s="116">
        <v>1000000</v>
      </c>
      <c r="D40" s="116"/>
      <c r="E40" s="116">
        <v>21125207206</v>
      </c>
      <c r="F40" s="116"/>
      <c r="G40" s="119">
        <v>-20540422928</v>
      </c>
      <c r="H40" s="116"/>
      <c r="I40" s="119">
        <f t="shared" si="3"/>
        <v>584784278</v>
      </c>
      <c r="J40" s="116"/>
      <c r="K40" s="116">
        <v>1000000</v>
      </c>
      <c r="L40" s="116"/>
      <c r="M40" s="116">
        <v>21125207206</v>
      </c>
      <c r="N40" s="116"/>
      <c r="O40" s="116">
        <v>-20081402286</v>
      </c>
      <c r="P40" s="116"/>
      <c r="Q40" s="116">
        <f t="shared" si="4"/>
        <v>1043804920</v>
      </c>
      <c r="S40" s="107"/>
      <c r="T40" s="107"/>
      <c r="U40" s="107"/>
    </row>
    <row r="41" spans="1:24" ht="60.75" customHeight="1" x14ac:dyDescent="0.95">
      <c r="A41" s="113" t="s">
        <v>155</v>
      </c>
      <c r="B41" s="114"/>
      <c r="C41" s="116">
        <v>0</v>
      </c>
      <c r="D41" s="116"/>
      <c r="E41" s="116">
        <v>0</v>
      </c>
      <c r="F41" s="116"/>
      <c r="G41" s="116">
        <v>-1386328702</v>
      </c>
      <c r="H41" s="116"/>
      <c r="I41" s="119">
        <f t="shared" si="3"/>
        <v>-1386328702</v>
      </c>
      <c r="J41" s="116"/>
      <c r="K41" s="116">
        <v>0</v>
      </c>
      <c r="L41" s="116"/>
      <c r="M41" s="116">
        <v>0</v>
      </c>
      <c r="N41" s="116"/>
      <c r="O41" s="116">
        <v>0</v>
      </c>
      <c r="P41" s="116"/>
      <c r="Q41" s="116">
        <f t="shared" si="4"/>
        <v>0</v>
      </c>
      <c r="S41" s="107"/>
      <c r="T41" s="107"/>
      <c r="U41" s="107"/>
    </row>
    <row r="42" spans="1:24" ht="60.75" customHeight="1" thickBot="1" x14ac:dyDescent="1">
      <c r="A42" s="113" t="s">
        <v>182</v>
      </c>
      <c r="B42" s="114"/>
      <c r="C42" s="116">
        <v>0</v>
      </c>
      <c r="D42" s="116"/>
      <c r="E42" s="116">
        <v>0</v>
      </c>
      <c r="F42" s="116"/>
      <c r="G42" s="116"/>
      <c r="H42" s="116"/>
      <c r="I42" s="119">
        <v>-6189724077</v>
      </c>
      <c r="J42" s="116"/>
      <c r="K42" s="116">
        <v>0</v>
      </c>
      <c r="L42" s="116"/>
      <c r="M42" s="116">
        <v>0</v>
      </c>
      <c r="N42" s="116"/>
      <c r="O42" s="116">
        <v>0</v>
      </c>
      <c r="P42" s="116"/>
      <c r="Q42" s="116">
        <f t="shared" si="4"/>
        <v>0</v>
      </c>
      <c r="S42" s="107"/>
      <c r="T42" s="107"/>
      <c r="U42" s="107"/>
    </row>
    <row r="43" spans="1:24" ht="60.75" customHeight="1" thickBot="1" x14ac:dyDescent="1">
      <c r="A43" s="120"/>
      <c r="B43" s="114"/>
      <c r="C43" s="117">
        <f>SUM(C32:C42)</f>
        <v>124810712</v>
      </c>
      <c r="D43" s="118"/>
      <c r="E43" s="117">
        <f>SUM(E32:E42)</f>
        <v>3237203629932</v>
      </c>
      <c r="F43" s="118"/>
      <c r="G43" s="117">
        <f>SUM(G32:G42)</f>
        <v>-3197505065361</v>
      </c>
      <c r="H43" s="118"/>
      <c r="I43" s="121">
        <f>SUM(I32:I42)</f>
        <v>33508840494</v>
      </c>
      <c r="J43" s="118"/>
      <c r="K43" s="117">
        <f>SUM(K32:K42)</f>
        <v>124810712</v>
      </c>
      <c r="L43" s="118"/>
      <c r="M43" s="117">
        <f>SUM(M32:M42)</f>
        <v>3237203629932</v>
      </c>
      <c r="N43" s="118"/>
      <c r="O43" s="117">
        <f>SUM(O32:O42)</f>
        <v>-2995554134755</v>
      </c>
      <c r="P43" s="118"/>
      <c r="Q43" s="117">
        <f>SUM(Q32:Q42)</f>
        <v>241649495177</v>
      </c>
      <c r="S43" s="107">
        <f>'درآمد سرمایه گذاری در صندوق'!O25</f>
        <v>241649495177</v>
      </c>
      <c r="T43" s="107">
        <f>'درآمد سرمایه گذاری در صندوق'!E25</f>
        <v>33508840494</v>
      </c>
      <c r="U43" s="95">
        <v>241649495177</v>
      </c>
      <c r="V43" s="95">
        <f>U43-Q43</f>
        <v>0</v>
      </c>
      <c r="W43" s="95">
        <v>33508840494</v>
      </c>
      <c r="X43" s="95">
        <f>W43-I43</f>
        <v>0</v>
      </c>
    </row>
    <row r="44" spans="1:24" ht="28.5" thickTop="1" x14ac:dyDescent="0.4">
      <c r="S44" s="107">
        <f>S43-Q43</f>
        <v>0</v>
      </c>
      <c r="T44" s="107">
        <f>T43-I43</f>
        <v>0</v>
      </c>
      <c r="U44" s="107"/>
    </row>
    <row r="45" spans="1:24" ht="60" customHeight="1" x14ac:dyDescent="0.4">
      <c r="A45" s="170" t="s">
        <v>160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S45" s="107"/>
      <c r="T45" s="107"/>
      <c r="U45" s="107">
        <f>I43-'درآمد سرمایه گذاری در صندوق'!E25</f>
        <v>0</v>
      </c>
    </row>
    <row r="46" spans="1:24" ht="58.5" customHeight="1" x14ac:dyDescent="0.4">
      <c r="A46" s="100"/>
      <c r="B46" s="100"/>
      <c r="C46" s="171" t="s">
        <v>103</v>
      </c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S46" s="107"/>
      <c r="T46" s="107"/>
      <c r="U46" s="107"/>
    </row>
    <row r="47" spans="1:24" ht="45.75" customHeight="1" thickBot="1" x14ac:dyDescent="1.05">
      <c r="A47" s="168" t="s">
        <v>60</v>
      </c>
      <c r="B47" s="101"/>
      <c r="C47" s="169" t="str">
        <f>C7</f>
        <v>طی مرداد ماه</v>
      </c>
      <c r="D47" s="169"/>
      <c r="E47" s="169"/>
      <c r="F47" s="169"/>
      <c r="G47" s="169"/>
      <c r="H47" s="169"/>
      <c r="I47" s="169"/>
      <c r="J47" s="101"/>
      <c r="K47" s="169" t="str">
        <f>K7</f>
        <v>از ابتدای سال مالی تا پایان مرداد ماه</v>
      </c>
      <c r="L47" s="169"/>
      <c r="M47" s="169"/>
      <c r="N47" s="169"/>
      <c r="O47" s="169"/>
      <c r="P47" s="169"/>
      <c r="Q47" s="169"/>
      <c r="S47" s="107"/>
      <c r="T47" s="107"/>
      <c r="U47" s="107"/>
    </row>
    <row r="48" spans="1:24" ht="45.75" customHeight="1" thickBot="1" x14ac:dyDescent="1.05">
      <c r="A48" s="169"/>
      <c r="B48" s="101"/>
      <c r="C48" s="103" t="s">
        <v>6</v>
      </c>
      <c r="D48" s="101"/>
      <c r="E48" s="103" t="s">
        <v>8</v>
      </c>
      <c r="F48" s="101"/>
      <c r="G48" s="103" t="s">
        <v>93</v>
      </c>
      <c r="H48" s="101"/>
      <c r="I48" s="103" t="s">
        <v>99</v>
      </c>
      <c r="J48" s="101"/>
      <c r="K48" s="103" t="s">
        <v>6</v>
      </c>
      <c r="L48" s="101"/>
      <c r="M48" s="103" t="s">
        <v>8</v>
      </c>
      <c r="N48" s="101"/>
      <c r="O48" s="103" t="s">
        <v>93</v>
      </c>
      <c r="P48" s="101"/>
      <c r="Q48" s="103" t="s">
        <v>99</v>
      </c>
      <c r="S48" s="107"/>
      <c r="T48" s="107"/>
      <c r="U48" s="107"/>
    </row>
    <row r="49" spans="1:24" ht="60.75" customHeight="1" thickBot="1" x14ac:dyDescent="1">
      <c r="A49" s="113" t="s">
        <v>51</v>
      </c>
      <c r="B49" s="114"/>
      <c r="C49" s="115">
        <v>1544000</v>
      </c>
      <c r="D49" s="116"/>
      <c r="E49" s="115">
        <v>1542880600000</v>
      </c>
      <c r="F49" s="116"/>
      <c r="G49" s="115">
        <v>-1543883099998</v>
      </c>
      <c r="H49" s="116"/>
      <c r="I49" s="115">
        <f>E49+G49</f>
        <v>-1002499998</v>
      </c>
      <c r="J49" s="116"/>
      <c r="K49" s="115">
        <v>1544000</v>
      </c>
      <c r="L49" s="116"/>
      <c r="M49" s="115">
        <v>1542880600000</v>
      </c>
      <c r="N49" s="116"/>
      <c r="O49" s="115">
        <v>-1544080930378</v>
      </c>
      <c r="P49" s="116"/>
      <c r="Q49" s="115">
        <f>M49+O49</f>
        <v>-1200330378</v>
      </c>
      <c r="S49" s="107"/>
      <c r="T49" s="107"/>
      <c r="U49" s="107"/>
    </row>
    <row r="50" spans="1:24" ht="60.75" customHeight="1" thickBot="1" x14ac:dyDescent="1">
      <c r="A50" s="113"/>
      <c r="B50" s="114"/>
      <c r="C50" s="117">
        <f>SUM(C49)</f>
        <v>1544000</v>
      </c>
      <c r="D50" s="118"/>
      <c r="E50" s="117">
        <f>SUM(E49)</f>
        <v>1542880600000</v>
      </c>
      <c r="F50" s="118"/>
      <c r="G50" s="117">
        <f>SUM(G49)</f>
        <v>-1543883099998</v>
      </c>
      <c r="H50" s="118"/>
      <c r="I50" s="117">
        <f>SUM(I49)</f>
        <v>-1002499998</v>
      </c>
      <c r="J50" s="118"/>
      <c r="K50" s="117">
        <f>SUM(K49)</f>
        <v>1544000</v>
      </c>
      <c r="L50" s="118"/>
      <c r="M50" s="117">
        <f>SUM(M49)</f>
        <v>1542880600000</v>
      </c>
      <c r="N50" s="118"/>
      <c r="O50" s="117">
        <f>SUM(O49)</f>
        <v>-1544080930378</v>
      </c>
      <c r="P50" s="118"/>
      <c r="Q50" s="117">
        <f>SUM(Q49)</f>
        <v>-1200330378</v>
      </c>
      <c r="S50" s="107">
        <f>'درآمد سرمایه گذاری در اوراق به'!O12</f>
        <v>-1200330378</v>
      </c>
      <c r="T50" s="107">
        <f>'درآمد سرمایه گذاری در اوراق به'!E12</f>
        <v>-1002499998</v>
      </c>
      <c r="U50" s="107">
        <v>-1200330378</v>
      </c>
      <c r="V50" s="95">
        <f>U50-Q50</f>
        <v>0</v>
      </c>
      <c r="W50" s="107">
        <v>-1002499998</v>
      </c>
      <c r="X50" s="107">
        <f>W50-I50</f>
        <v>0</v>
      </c>
    </row>
    <row r="51" spans="1:24" ht="41.25" customHeight="1" thickTop="1" x14ac:dyDescent="0.75">
      <c r="A51" s="110"/>
      <c r="B51" s="111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S51" s="107">
        <f>S50-Q50</f>
        <v>0</v>
      </c>
      <c r="T51" s="107">
        <f>T50-I50</f>
        <v>0</v>
      </c>
      <c r="U51" s="107">
        <f>I50-'درآمد سرمایه گذاری در اوراق به'!E12</f>
        <v>0</v>
      </c>
    </row>
    <row r="52" spans="1:24" ht="40.5" hidden="1" x14ac:dyDescent="0.4">
      <c r="Q52" s="116">
        <f>Q50+Q43+Q26</f>
        <v>8577355495059</v>
      </c>
      <c r="S52" s="107"/>
      <c r="T52" s="107"/>
      <c r="U52" s="107"/>
    </row>
    <row r="53" spans="1:24" ht="40.5" hidden="1" x14ac:dyDescent="0.4">
      <c r="Q53" s="116">
        <v>8577355495059</v>
      </c>
      <c r="S53" s="107"/>
      <c r="T53" s="107"/>
      <c r="U53" s="107"/>
    </row>
    <row r="54" spans="1:24" ht="40.5" hidden="1" x14ac:dyDescent="0.4">
      <c r="Q54" s="116">
        <f>Q53-Q52</f>
        <v>0</v>
      </c>
      <c r="S54" s="107"/>
      <c r="T54" s="107"/>
      <c r="U54" s="107"/>
    </row>
    <row r="55" spans="1:24" ht="40.5" x14ac:dyDescent="0.4">
      <c r="Q55" s="116"/>
      <c r="S55" s="107"/>
      <c r="T55" s="107"/>
      <c r="U55" s="107"/>
    </row>
  </sheetData>
  <sortState xmlns:xlrd2="http://schemas.microsoft.com/office/spreadsheetml/2017/richdata2" ref="A32:Q39">
    <sortCondition descending="1" ref="Q32:Q39"/>
  </sortState>
  <mergeCells count="18">
    <mergeCell ref="A47:A48"/>
    <mergeCell ref="C47:I47"/>
    <mergeCell ref="K47:Q47"/>
    <mergeCell ref="A45:Q45"/>
    <mergeCell ref="C46:Q46"/>
    <mergeCell ref="A1:Q1"/>
    <mergeCell ref="A7:A8"/>
    <mergeCell ref="C7:I7"/>
    <mergeCell ref="A2:Q2"/>
    <mergeCell ref="A3:Q3"/>
    <mergeCell ref="A5:Q5"/>
    <mergeCell ref="K7:Q7"/>
    <mergeCell ref="C6:Q6"/>
    <mergeCell ref="A30:A31"/>
    <mergeCell ref="C30:I30"/>
    <mergeCell ref="K30:Q30"/>
    <mergeCell ref="A28:Q28"/>
    <mergeCell ref="C29:Q29"/>
  </mergeCells>
  <pageMargins left="0.39" right="0.39" top="0.39" bottom="0.39" header="0" footer="0"/>
  <pageSetup paperSize="9" scale="21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56"/>
  <sheetViews>
    <sheetView rightToLeft="1" view="pageBreakPreview" zoomScale="51" zoomScaleNormal="100" zoomScaleSheetLayoutView="51" workbookViewId="0">
      <selection activeCell="B51" sqref="A51:XFD56"/>
    </sheetView>
  </sheetViews>
  <sheetFormatPr defaultColWidth="9.140625" defaultRowHeight="15.75" x14ac:dyDescent="0.4"/>
  <cols>
    <col min="1" max="1" width="69.28515625" style="97" bestFit="1" customWidth="1"/>
    <col min="2" max="2" width="1.28515625" style="97" customWidth="1"/>
    <col min="3" max="3" width="30.5703125" style="97" customWidth="1"/>
    <col min="4" max="4" width="1.28515625" style="97" customWidth="1"/>
    <col min="5" max="5" width="38.7109375" style="97" bestFit="1" customWidth="1"/>
    <col min="6" max="6" width="1.28515625" style="97" customWidth="1"/>
    <col min="7" max="7" width="41.7109375" style="97" bestFit="1" customWidth="1"/>
    <col min="8" max="8" width="1.28515625" style="97" customWidth="1"/>
    <col min="9" max="9" width="51.5703125" style="97" bestFit="1" customWidth="1"/>
    <col min="10" max="10" width="1.28515625" style="97" customWidth="1"/>
    <col min="11" max="11" width="37.7109375" style="97" customWidth="1"/>
    <col min="12" max="12" width="1.28515625" style="97" customWidth="1"/>
    <col min="13" max="13" width="40.5703125" style="97" customWidth="1"/>
    <col min="14" max="14" width="1.28515625" style="97" customWidth="1"/>
    <col min="15" max="15" width="43" style="97" bestFit="1" customWidth="1"/>
    <col min="16" max="16" width="1.28515625" style="97" customWidth="1"/>
    <col min="17" max="17" width="51.5703125" style="97" bestFit="1" customWidth="1"/>
    <col min="18" max="18" width="1.28515625" style="97" customWidth="1"/>
    <col min="19" max="21" width="32.5703125" style="97" hidden="1" customWidth="1"/>
    <col min="22" max="22" width="15.5703125" style="97" hidden="1" customWidth="1"/>
    <col min="23" max="16384" width="9.140625" style="97"/>
  </cols>
  <sheetData>
    <row r="1" spans="1:18" ht="57.75" customHeight="1" x14ac:dyDescent="0.4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8" ht="57.75" customHeight="1" x14ac:dyDescent="0.4">
      <c r="A2" s="172" t="s">
        <v>59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98"/>
    </row>
    <row r="3" spans="1:18" ht="57.75" customHeight="1" x14ac:dyDescent="0.4">
      <c r="A3" s="172" t="str">
        <f>درآمد!A3</f>
        <v>دوره یک ماهه منتهی به 31 مرداد 1405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98"/>
    </row>
    <row r="4" spans="1:18" ht="57.75" customHeight="1" x14ac:dyDescent="0.4"/>
    <row r="5" spans="1:18" ht="57.75" customHeight="1" x14ac:dyDescent="0.4">
      <c r="A5" s="170" t="s">
        <v>136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99"/>
    </row>
    <row r="6" spans="1:18" ht="57.75" customHeight="1" x14ac:dyDescent="0.4">
      <c r="A6" s="190"/>
      <c r="B6" s="190"/>
      <c r="C6" s="171" t="s">
        <v>103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99"/>
    </row>
    <row r="7" spans="1:18" ht="57.75" customHeight="1" thickBot="1" x14ac:dyDescent="1.05">
      <c r="A7" s="168" t="s">
        <v>60</v>
      </c>
      <c r="B7" s="101"/>
      <c r="C7" s="169" t="str">
        <f>'درآمد سرمایه گذاری در سهام'!C7</f>
        <v>طی مرداد ماه</v>
      </c>
      <c r="D7" s="169"/>
      <c r="E7" s="169"/>
      <c r="F7" s="169"/>
      <c r="G7" s="169"/>
      <c r="H7" s="169"/>
      <c r="I7" s="169"/>
      <c r="J7" s="101"/>
      <c r="K7" s="169" t="str">
        <f>'درآمد سرمایه گذاری در سهام'!M7</f>
        <v>از ابتدای سال مالی تا پایان مرداد ماه</v>
      </c>
      <c r="L7" s="169"/>
      <c r="M7" s="169"/>
      <c r="N7" s="169"/>
      <c r="O7" s="169"/>
      <c r="P7" s="169"/>
      <c r="Q7" s="169"/>
      <c r="R7" s="102"/>
    </row>
    <row r="8" spans="1:18" ht="57.75" customHeight="1" thickBot="1" x14ac:dyDescent="1.05">
      <c r="A8" s="169"/>
      <c r="B8" s="101"/>
      <c r="C8" s="103" t="s">
        <v>6</v>
      </c>
      <c r="D8" s="101"/>
      <c r="E8" s="103" t="s">
        <v>92</v>
      </c>
      <c r="F8" s="101"/>
      <c r="G8" s="103" t="s">
        <v>93</v>
      </c>
      <c r="H8" s="101"/>
      <c r="I8" s="103" t="s">
        <v>94</v>
      </c>
      <c r="J8" s="101"/>
      <c r="K8" s="103" t="s">
        <v>6</v>
      </c>
      <c r="L8" s="101"/>
      <c r="M8" s="103" t="s">
        <v>92</v>
      </c>
      <c r="N8" s="101"/>
      <c r="O8" s="103" t="s">
        <v>93</v>
      </c>
      <c r="P8" s="101"/>
      <c r="Q8" s="103" t="s">
        <v>94</v>
      </c>
      <c r="R8" s="104"/>
    </row>
    <row r="9" spans="1:18" ht="57.75" customHeight="1" x14ac:dyDescent="0.85">
      <c r="A9" s="191" t="s">
        <v>15</v>
      </c>
      <c r="B9" s="192"/>
      <c r="C9" s="193">
        <v>10000000</v>
      </c>
      <c r="D9" s="193"/>
      <c r="E9" s="193">
        <v>192488597804</v>
      </c>
      <c r="F9" s="193"/>
      <c r="G9" s="193">
        <v>-107596745782</v>
      </c>
      <c r="H9" s="193"/>
      <c r="I9" s="193">
        <f>E9+G9</f>
        <v>84891852022</v>
      </c>
      <c r="J9" s="193"/>
      <c r="K9" s="193">
        <v>427581634</v>
      </c>
      <c r="L9" s="193"/>
      <c r="M9" s="193">
        <v>7145192390198</v>
      </c>
      <c r="N9" s="193"/>
      <c r="O9" s="193">
        <v>-4547593813093</v>
      </c>
      <c r="P9" s="193"/>
      <c r="Q9" s="193">
        <f>M9+O9</f>
        <v>2597598577105</v>
      </c>
      <c r="R9" s="90"/>
    </row>
    <row r="10" spans="1:18" ht="57.75" customHeight="1" x14ac:dyDescent="0.85">
      <c r="A10" s="191" t="s">
        <v>27</v>
      </c>
      <c r="B10" s="192"/>
      <c r="C10" s="193">
        <v>0</v>
      </c>
      <c r="D10" s="193"/>
      <c r="E10" s="193">
        <v>0</v>
      </c>
      <c r="F10" s="193"/>
      <c r="G10" s="193">
        <v>0</v>
      </c>
      <c r="H10" s="193"/>
      <c r="I10" s="193">
        <f t="shared" ref="I10:I21" si="0">E10+G10</f>
        <v>0</v>
      </c>
      <c r="J10" s="193"/>
      <c r="K10" s="193">
        <v>1794900642</v>
      </c>
      <c r="L10" s="193"/>
      <c r="M10" s="193">
        <v>5510344970940</v>
      </c>
      <c r="N10" s="193"/>
      <c r="O10" s="193">
        <v>-4046502616413</v>
      </c>
      <c r="P10" s="193"/>
      <c r="Q10" s="193">
        <f t="shared" ref="Q10:Q21" si="1">M10+O10</f>
        <v>1463842354527</v>
      </c>
      <c r="R10" s="90"/>
    </row>
    <row r="11" spans="1:18" ht="57.75" customHeight="1" x14ac:dyDescent="0.85">
      <c r="A11" s="191" t="s">
        <v>17</v>
      </c>
      <c r="B11" s="192"/>
      <c r="C11" s="193">
        <v>8400000</v>
      </c>
      <c r="D11" s="193"/>
      <c r="E11" s="193">
        <v>33112815200</v>
      </c>
      <c r="F11" s="193"/>
      <c r="G11" s="193">
        <v>-37024287438</v>
      </c>
      <c r="H11" s="193"/>
      <c r="I11" s="193">
        <f t="shared" si="0"/>
        <v>-3911472238</v>
      </c>
      <c r="J11" s="193"/>
      <c r="K11" s="193">
        <v>4339700000</v>
      </c>
      <c r="L11" s="193"/>
      <c r="M11" s="193">
        <v>19724026439915</v>
      </c>
      <c r="N11" s="193"/>
      <c r="O11" s="193">
        <v>-19140867059837</v>
      </c>
      <c r="P11" s="193"/>
      <c r="Q11" s="193">
        <f t="shared" si="1"/>
        <v>583159380078</v>
      </c>
      <c r="R11" s="90"/>
    </row>
    <row r="12" spans="1:18" ht="57.75" customHeight="1" x14ac:dyDescent="0.85">
      <c r="A12" s="191" t="s">
        <v>141</v>
      </c>
      <c r="B12" s="192"/>
      <c r="C12" s="193">
        <v>0</v>
      </c>
      <c r="D12" s="193"/>
      <c r="E12" s="193">
        <v>0</v>
      </c>
      <c r="F12" s="193"/>
      <c r="G12" s="193">
        <v>0</v>
      </c>
      <c r="H12" s="193"/>
      <c r="I12" s="193">
        <f t="shared" si="0"/>
        <v>0</v>
      </c>
      <c r="J12" s="193"/>
      <c r="K12" s="193">
        <v>736668414</v>
      </c>
      <c r="L12" s="193"/>
      <c r="M12" s="193">
        <v>1197743862219</v>
      </c>
      <c r="N12" s="193"/>
      <c r="O12" s="193">
        <v>-888588817462</v>
      </c>
      <c r="P12" s="193"/>
      <c r="Q12" s="193">
        <f t="shared" si="1"/>
        <v>309155044757</v>
      </c>
      <c r="R12" s="90"/>
    </row>
    <row r="13" spans="1:18" ht="57.75" customHeight="1" x14ac:dyDescent="0.85">
      <c r="A13" s="191" t="s">
        <v>140</v>
      </c>
      <c r="B13" s="192"/>
      <c r="C13" s="193">
        <v>302503092</v>
      </c>
      <c r="D13" s="193"/>
      <c r="E13" s="193">
        <v>1012512392751</v>
      </c>
      <c r="F13" s="193"/>
      <c r="G13" s="193">
        <v>-884121583540</v>
      </c>
      <c r="H13" s="193"/>
      <c r="I13" s="193">
        <f t="shared" si="0"/>
        <v>128390809211</v>
      </c>
      <c r="J13" s="193"/>
      <c r="K13" s="193">
        <v>555403092</v>
      </c>
      <c r="L13" s="193"/>
      <c r="M13" s="193">
        <v>1798967824921</v>
      </c>
      <c r="N13" s="193"/>
      <c r="O13" s="193">
        <v>-1620741217081</v>
      </c>
      <c r="P13" s="193"/>
      <c r="Q13" s="193">
        <f t="shared" si="1"/>
        <v>178226607840</v>
      </c>
      <c r="R13" s="90"/>
    </row>
    <row r="14" spans="1:18" ht="57.75" customHeight="1" x14ac:dyDescent="0.85">
      <c r="A14" s="191" t="s">
        <v>25</v>
      </c>
      <c r="B14" s="192"/>
      <c r="C14" s="193">
        <v>111884008</v>
      </c>
      <c r="D14" s="193"/>
      <c r="E14" s="193">
        <v>1814839808835</v>
      </c>
      <c r="F14" s="193"/>
      <c r="G14" s="193">
        <v>-1647114000328</v>
      </c>
      <c r="H14" s="193"/>
      <c r="I14" s="193">
        <f t="shared" si="0"/>
        <v>167725808507</v>
      </c>
      <c r="J14" s="193"/>
      <c r="K14" s="193">
        <v>165048165</v>
      </c>
      <c r="L14" s="193"/>
      <c r="M14" s="193">
        <v>2606897783256</v>
      </c>
      <c r="N14" s="193"/>
      <c r="O14" s="193">
        <v>-2443226544744</v>
      </c>
      <c r="P14" s="193"/>
      <c r="Q14" s="193">
        <v>163650372750</v>
      </c>
      <c r="R14" s="90"/>
    </row>
    <row r="15" spans="1:18" ht="57.75" customHeight="1" x14ac:dyDescent="0.85">
      <c r="A15" s="191" t="s">
        <v>21</v>
      </c>
      <c r="B15" s="192"/>
      <c r="C15" s="193">
        <v>92900000</v>
      </c>
      <c r="D15" s="193"/>
      <c r="E15" s="193">
        <v>382662956172</v>
      </c>
      <c r="F15" s="193"/>
      <c r="G15" s="193">
        <v>-264162440495</v>
      </c>
      <c r="H15" s="193"/>
      <c r="I15" s="193">
        <f t="shared" si="0"/>
        <v>118500515677</v>
      </c>
      <c r="J15" s="193"/>
      <c r="K15" s="193">
        <v>123300000</v>
      </c>
      <c r="L15" s="193"/>
      <c r="M15" s="193">
        <v>483276432306</v>
      </c>
      <c r="N15" s="193"/>
      <c r="O15" s="193">
        <v>-350434766429</v>
      </c>
      <c r="P15" s="193"/>
      <c r="Q15" s="193">
        <f t="shared" si="1"/>
        <v>132841665877</v>
      </c>
      <c r="R15" s="90"/>
    </row>
    <row r="16" spans="1:18" ht="57.75" customHeight="1" x14ac:dyDescent="0.85">
      <c r="A16" s="191" t="s">
        <v>23</v>
      </c>
      <c r="B16" s="192"/>
      <c r="C16" s="193">
        <v>0</v>
      </c>
      <c r="D16" s="193"/>
      <c r="E16" s="193">
        <v>0</v>
      </c>
      <c r="F16" s="193"/>
      <c r="G16" s="193">
        <v>0</v>
      </c>
      <c r="H16" s="193"/>
      <c r="I16" s="193">
        <f>E16+G16</f>
        <v>0</v>
      </c>
      <c r="J16" s="193"/>
      <c r="K16" s="193">
        <v>165483407</v>
      </c>
      <c r="L16" s="193"/>
      <c r="M16" s="193">
        <v>368697028569</v>
      </c>
      <c r="N16" s="193"/>
      <c r="O16" s="193">
        <v>-289276255854</v>
      </c>
      <c r="P16" s="193"/>
      <c r="Q16" s="193">
        <f t="shared" si="1"/>
        <v>79420772715</v>
      </c>
      <c r="R16" s="90"/>
    </row>
    <row r="17" spans="1:26" ht="57.75" customHeight="1" x14ac:dyDescent="0.85">
      <c r="A17" s="191" t="s">
        <v>14</v>
      </c>
      <c r="B17" s="192"/>
      <c r="C17" s="193">
        <v>3694543</v>
      </c>
      <c r="D17" s="193"/>
      <c r="E17" s="193">
        <v>67113741599</v>
      </c>
      <c r="F17" s="193"/>
      <c r="G17" s="193">
        <v>-35876569451</v>
      </c>
      <c r="H17" s="193"/>
      <c r="I17" s="193">
        <f t="shared" ref="I17:I18" si="2">E17+G17</f>
        <v>31237172148</v>
      </c>
      <c r="J17" s="193"/>
      <c r="K17" s="193">
        <v>13425030</v>
      </c>
      <c r="L17" s="193"/>
      <c r="M17" s="193">
        <v>187388920281</v>
      </c>
      <c r="N17" s="193"/>
      <c r="O17" s="193">
        <v>-116726212283</v>
      </c>
      <c r="P17" s="193"/>
      <c r="Q17" s="193">
        <f t="shared" si="1"/>
        <v>70662707998</v>
      </c>
      <c r="R17" s="90"/>
    </row>
    <row r="18" spans="1:26" ht="57.75" customHeight="1" x14ac:dyDescent="0.85">
      <c r="A18" s="191" t="s">
        <v>18</v>
      </c>
      <c r="B18" s="192"/>
      <c r="C18" s="193">
        <v>107364016</v>
      </c>
      <c r="D18" s="193"/>
      <c r="E18" s="193">
        <v>69817881119</v>
      </c>
      <c r="F18" s="193"/>
      <c r="G18" s="193">
        <v>-56140646815</v>
      </c>
      <c r="H18" s="193"/>
      <c r="I18" s="193">
        <f t="shared" si="2"/>
        <v>13677234304</v>
      </c>
      <c r="J18" s="193"/>
      <c r="K18" s="193">
        <v>433052063</v>
      </c>
      <c r="L18" s="193"/>
      <c r="M18" s="193">
        <v>254345985277</v>
      </c>
      <c r="N18" s="193"/>
      <c r="O18" s="193">
        <v>-204156740654</v>
      </c>
      <c r="P18" s="193"/>
      <c r="Q18" s="193">
        <f t="shared" si="1"/>
        <v>50189244623</v>
      </c>
      <c r="R18" s="90"/>
    </row>
    <row r="19" spans="1:26" ht="57.75" customHeight="1" x14ac:dyDescent="0.85">
      <c r="A19" s="191" t="s">
        <v>20</v>
      </c>
      <c r="B19" s="192"/>
      <c r="C19" s="193">
        <v>1370819</v>
      </c>
      <c r="D19" s="193"/>
      <c r="E19" s="193">
        <v>33180808346</v>
      </c>
      <c r="F19" s="193"/>
      <c r="G19" s="193">
        <v>-22432601215</v>
      </c>
      <c r="H19" s="193"/>
      <c r="I19" s="193">
        <f t="shared" si="0"/>
        <v>10748207131</v>
      </c>
      <c r="J19" s="193"/>
      <c r="K19" s="193">
        <v>3227922</v>
      </c>
      <c r="L19" s="193"/>
      <c r="M19" s="193">
        <v>72150768027</v>
      </c>
      <c r="N19" s="193"/>
      <c r="O19" s="193">
        <v>-51497870391</v>
      </c>
      <c r="P19" s="193"/>
      <c r="Q19" s="193">
        <f t="shared" si="1"/>
        <v>20652897636</v>
      </c>
      <c r="R19" s="90"/>
    </row>
    <row r="20" spans="1:26" ht="57.75" customHeight="1" x14ac:dyDescent="0.85">
      <c r="A20" s="191" t="s">
        <v>16</v>
      </c>
      <c r="B20" s="192"/>
      <c r="C20" s="193">
        <v>0</v>
      </c>
      <c r="D20" s="193"/>
      <c r="E20" s="193">
        <v>0</v>
      </c>
      <c r="F20" s="193"/>
      <c r="G20" s="193">
        <v>0</v>
      </c>
      <c r="H20" s="193"/>
      <c r="I20" s="193">
        <f t="shared" si="0"/>
        <v>0</v>
      </c>
      <c r="J20" s="193"/>
      <c r="K20" s="193">
        <v>4060530</v>
      </c>
      <c r="L20" s="193"/>
      <c r="M20" s="193">
        <v>44951637655</v>
      </c>
      <c r="N20" s="193"/>
      <c r="O20" s="193">
        <v>-35752467245</v>
      </c>
      <c r="P20" s="193"/>
      <c r="Q20" s="193">
        <f t="shared" si="1"/>
        <v>9199170410</v>
      </c>
      <c r="R20" s="90"/>
    </row>
    <row r="21" spans="1:26" ht="57.75" customHeight="1" x14ac:dyDescent="0.85">
      <c r="A21" s="191" t="s">
        <v>12</v>
      </c>
      <c r="B21" s="192"/>
      <c r="C21" s="193">
        <v>0</v>
      </c>
      <c r="D21" s="193"/>
      <c r="E21" s="193">
        <v>0</v>
      </c>
      <c r="F21" s="193"/>
      <c r="G21" s="193">
        <v>0</v>
      </c>
      <c r="H21" s="193"/>
      <c r="I21" s="193">
        <f t="shared" si="0"/>
        <v>0</v>
      </c>
      <c r="J21" s="193"/>
      <c r="K21" s="193">
        <v>2075542</v>
      </c>
      <c r="L21" s="193"/>
      <c r="M21" s="193">
        <v>4694243868</v>
      </c>
      <c r="N21" s="193"/>
      <c r="O21" s="193">
        <v>-4572814095</v>
      </c>
      <c r="P21" s="193"/>
      <c r="Q21" s="193">
        <f t="shared" si="1"/>
        <v>121429773</v>
      </c>
      <c r="R21" s="90"/>
    </row>
    <row r="22" spans="1:26" ht="57.75" customHeight="1" x14ac:dyDescent="0.85">
      <c r="A22" s="191" t="s">
        <v>13</v>
      </c>
      <c r="B22" s="192"/>
      <c r="C22" s="193">
        <v>30000</v>
      </c>
      <c r="D22" s="193"/>
      <c r="E22" s="193">
        <v>1714396075</v>
      </c>
      <c r="F22" s="193"/>
      <c r="G22" s="193">
        <v>-1776771764</v>
      </c>
      <c r="H22" s="193"/>
      <c r="I22" s="193">
        <f>E22+G22</f>
        <v>-62375689</v>
      </c>
      <c r="J22" s="193"/>
      <c r="K22" s="193">
        <v>663052</v>
      </c>
      <c r="L22" s="193"/>
      <c r="M22" s="193">
        <v>39507844279</v>
      </c>
      <c r="N22" s="193"/>
      <c r="O22" s="193">
        <v>-39366774538</v>
      </c>
      <c r="P22" s="193"/>
      <c r="Q22" s="193">
        <f>M22+O22</f>
        <v>141069741</v>
      </c>
      <c r="R22" s="90"/>
    </row>
    <row r="23" spans="1:26" ht="57.75" customHeight="1" x14ac:dyDescent="0.85">
      <c r="A23" s="191" t="s">
        <v>26</v>
      </c>
      <c r="B23" s="192"/>
      <c r="C23" s="193">
        <v>0</v>
      </c>
      <c r="D23" s="193"/>
      <c r="E23" s="193">
        <v>0</v>
      </c>
      <c r="F23" s="193"/>
      <c r="G23" s="193">
        <v>0</v>
      </c>
      <c r="H23" s="193"/>
      <c r="I23" s="193">
        <f>E23+G23</f>
        <v>0</v>
      </c>
      <c r="J23" s="193"/>
      <c r="K23" s="193">
        <v>85081</v>
      </c>
      <c r="L23" s="193"/>
      <c r="M23" s="193">
        <v>167907271</v>
      </c>
      <c r="N23" s="193"/>
      <c r="O23" s="193">
        <v>-163783796</v>
      </c>
      <c r="P23" s="193"/>
      <c r="Q23" s="193">
        <f>M23+O23</f>
        <v>4123475</v>
      </c>
      <c r="R23" s="90"/>
    </row>
    <row r="24" spans="1:26" ht="57.75" customHeight="1" x14ac:dyDescent="0.85">
      <c r="A24" s="191" t="s">
        <v>28</v>
      </c>
      <c r="B24" s="192"/>
      <c r="C24" s="193">
        <v>31211232</v>
      </c>
      <c r="D24" s="193"/>
      <c r="E24" s="193">
        <v>75086202553</v>
      </c>
      <c r="F24" s="193"/>
      <c r="G24" s="193">
        <v>-74342047071</v>
      </c>
      <c r="H24" s="193"/>
      <c r="I24" s="193">
        <f>E24+G24</f>
        <v>744155482</v>
      </c>
      <c r="J24" s="193"/>
      <c r="K24" s="193">
        <v>46313591</v>
      </c>
      <c r="L24" s="193"/>
      <c r="M24" s="193">
        <v>108752319288</v>
      </c>
      <c r="N24" s="193"/>
      <c r="O24" s="193">
        <v>-111574360666</v>
      </c>
      <c r="P24" s="193"/>
      <c r="Q24" s="193">
        <f>M24+O24</f>
        <v>-2822041378</v>
      </c>
      <c r="R24" s="90"/>
    </row>
    <row r="25" spans="1:26" ht="57.75" customHeight="1" thickBot="1" x14ac:dyDescent="0.9">
      <c r="A25" s="191" t="s">
        <v>22</v>
      </c>
      <c r="B25" s="192"/>
      <c r="C25" s="193">
        <v>0</v>
      </c>
      <c r="D25" s="193"/>
      <c r="E25" s="193">
        <v>0</v>
      </c>
      <c r="F25" s="193"/>
      <c r="G25" s="193">
        <v>0</v>
      </c>
      <c r="H25" s="193"/>
      <c r="I25" s="193">
        <f>E25+G25</f>
        <v>0</v>
      </c>
      <c r="J25" s="193"/>
      <c r="K25" s="193">
        <v>16651591</v>
      </c>
      <c r="L25" s="193"/>
      <c r="M25" s="193">
        <v>53444732430</v>
      </c>
      <c r="N25" s="193"/>
      <c r="O25" s="193">
        <v>-57547178910</v>
      </c>
      <c r="P25" s="193"/>
      <c r="Q25" s="193">
        <f>M25+O25</f>
        <v>-4102446480</v>
      </c>
      <c r="R25" s="90"/>
    </row>
    <row r="26" spans="1:26" ht="57.75" customHeight="1" thickBot="1" x14ac:dyDescent="0.9">
      <c r="A26" s="194"/>
      <c r="B26" s="192"/>
      <c r="C26" s="195">
        <f>SUM(C9:C25)</f>
        <v>669357710</v>
      </c>
      <c r="D26" s="196"/>
      <c r="E26" s="195">
        <f>SUM(E9:E25)</f>
        <v>3682529600454</v>
      </c>
      <c r="F26" s="196"/>
      <c r="G26" s="195">
        <f>SUM(G9:G25)</f>
        <v>-3130587693899</v>
      </c>
      <c r="H26" s="196"/>
      <c r="I26" s="195">
        <f>SUM(I9:I25)</f>
        <v>551941906555</v>
      </c>
      <c r="J26" s="196"/>
      <c r="K26" s="195">
        <f>SUM(K9:K25)</f>
        <v>8827639756</v>
      </c>
      <c r="L26" s="196"/>
      <c r="M26" s="195">
        <f>SUM(M9:M25)</f>
        <v>39600551090700</v>
      </c>
      <c r="N26" s="196"/>
      <c r="O26" s="195">
        <f>SUM(O9:O25)</f>
        <v>-33948589293491</v>
      </c>
      <c r="P26" s="196"/>
      <c r="Q26" s="195">
        <f>SUM(Q9:Q25)</f>
        <v>5651940931447</v>
      </c>
      <c r="R26" s="90"/>
      <c r="S26" s="112">
        <v>5342785886690</v>
      </c>
      <c r="T26" s="112">
        <v>309155044757</v>
      </c>
      <c r="U26" s="112">
        <f>S26+T26</f>
        <v>5651940931447</v>
      </c>
      <c r="V26" s="112">
        <f>U26-Q26</f>
        <v>0</v>
      </c>
      <c r="W26" s="95"/>
      <c r="X26" s="95"/>
      <c r="Y26" s="95"/>
      <c r="Z26" s="95"/>
    </row>
    <row r="27" spans="1:26" ht="23.25" thickTop="1" x14ac:dyDescent="0.4">
      <c r="S27" s="95"/>
      <c r="T27" s="95"/>
      <c r="U27" s="95"/>
      <c r="V27" s="95"/>
      <c r="W27" s="95"/>
      <c r="X27" s="95"/>
      <c r="Y27" s="95"/>
      <c r="Z27" s="95"/>
    </row>
    <row r="28" spans="1:26" ht="53.25" customHeight="1" x14ac:dyDescent="0.4">
      <c r="A28" s="170" t="s">
        <v>137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S28" s="95"/>
      <c r="T28" s="95"/>
      <c r="U28" s="95"/>
      <c r="V28" s="95"/>
      <c r="W28" s="95"/>
      <c r="X28" s="95"/>
      <c r="Y28" s="95"/>
      <c r="Z28" s="95"/>
    </row>
    <row r="29" spans="1:26" ht="53.25" customHeight="1" x14ac:dyDescent="0.4">
      <c r="A29" s="190"/>
      <c r="B29" s="190"/>
      <c r="C29" s="171" t="s">
        <v>103</v>
      </c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S29" s="95"/>
      <c r="T29" s="95"/>
      <c r="U29" s="95"/>
      <c r="V29" s="95"/>
      <c r="W29" s="95"/>
      <c r="X29" s="95"/>
      <c r="Y29" s="95"/>
      <c r="Z29" s="95"/>
    </row>
    <row r="30" spans="1:26" ht="53.25" customHeight="1" thickBot="1" x14ac:dyDescent="1.05">
      <c r="A30" s="168" t="s">
        <v>60</v>
      </c>
      <c r="B30" s="101"/>
      <c r="C30" s="169" t="str">
        <f>C7</f>
        <v>طی مرداد ماه</v>
      </c>
      <c r="D30" s="169"/>
      <c r="E30" s="169"/>
      <c r="F30" s="169"/>
      <c r="G30" s="169"/>
      <c r="H30" s="169"/>
      <c r="I30" s="169"/>
      <c r="J30" s="101"/>
      <c r="K30" s="169" t="str">
        <f>K7</f>
        <v>از ابتدای سال مالی تا پایان مرداد ماه</v>
      </c>
      <c r="L30" s="169"/>
      <c r="M30" s="169"/>
      <c r="N30" s="169"/>
      <c r="O30" s="169"/>
      <c r="P30" s="169"/>
      <c r="Q30" s="169"/>
      <c r="S30" s="95"/>
      <c r="T30" s="95"/>
      <c r="U30" s="95"/>
      <c r="V30" s="95"/>
      <c r="W30" s="95"/>
      <c r="X30" s="95"/>
      <c r="Y30" s="95"/>
      <c r="Z30" s="95"/>
    </row>
    <row r="31" spans="1:26" ht="53.25" customHeight="1" thickBot="1" x14ac:dyDescent="1.05">
      <c r="A31" s="169"/>
      <c r="B31" s="101"/>
      <c r="C31" s="103" t="s">
        <v>6</v>
      </c>
      <c r="D31" s="101"/>
      <c r="E31" s="103" t="s">
        <v>92</v>
      </c>
      <c r="F31" s="101"/>
      <c r="G31" s="103" t="s">
        <v>93</v>
      </c>
      <c r="H31" s="101"/>
      <c r="I31" s="103" t="s">
        <v>94</v>
      </c>
      <c r="J31" s="101"/>
      <c r="K31" s="103" t="s">
        <v>6</v>
      </c>
      <c r="L31" s="101"/>
      <c r="M31" s="103" t="s">
        <v>92</v>
      </c>
      <c r="N31" s="101"/>
      <c r="O31" s="103" t="s">
        <v>93</v>
      </c>
      <c r="P31" s="101"/>
      <c r="Q31" s="103" t="s">
        <v>94</v>
      </c>
      <c r="S31" s="95"/>
      <c r="T31" s="95"/>
      <c r="U31" s="95"/>
      <c r="V31" s="95"/>
      <c r="W31" s="95"/>
      <c r="X31" s="95"/>
      <c r="Y31" s="95"/>
      <c r="Z31" s="95"/>
    </row>
    <row r="32" spans="1:26" ht="53.25" customHeight="1" x14ac:dyDescent="0.95">
      <c r="A32" s="113" t="s">
        <v>40</v>
      </c>
      <c r="B32" s="114"/>
      <c r="C32" s="116">
        <v>21122858</v>
      </c>
      <c r="D32" s="116"/>
      <c r="E32" s="116">
        <v>729117353495</v>
      </c>
      <c r="F32" s="116"/>
      <c r="G32" s="116">
        <v>-700724137640</v>
      </c>
      <c r="H32" s="116"/>
      <c r="I32" s="116">
        <f>E32+G32</f>
        <v>28393215855</v>
      </c>
      <c r="J32" s="116"/>
      <c r="K32" s="116">
        <v>215217454</v>
      </c>
      <c r="L32" s="116"/>
      <c r="M32" s="116">
        <v>6936296293805</v>
      </c>
      <c r="N32" s="116"/>
      <c r="O32" s="116">
        <v>-6650400636517</v>
      </c>
      <c r="P32" s="116"/>
      <c r="Q32" s="116">
        <f>M32+O32</f>
        <v>285895657288</v>
      </c>
      <c r="S32" s="112"/>
      <c r="T32" s="112"/>
      <c r="U32" s="95"/>
      <c r="V32" s="95"/>
      <c r="W32" s="95"/>
      <c r="X32" s="95"/>
      <c r="Y32" s="95"/>
      <c r="Z32" s="95"/>
    </row>
    <row r="33" spans="1:26" ht="53.25" customHeight="1" x14ac:dyDescent="0.95">
      <c r="A33" s="113" t="s">
        <v>42</v>
      </c>
      <c r="B33" s="114"/>
      <c r="C33" s="116">
        <v>0</v>
      </c>
      <c r="D33" s="116"/>
      <c r="E33" s="116">
        <v>0</v>
      </c>
      <c r="F33" s="116"/>
      <c r="G33" s="116">
        <v>0</v>
      </c>
      <c r="H33" s="116"/>
      <c r="I33" s="116">
        <f>E33+G33</f>
        <v>0</v>
      </c>
      <c r="J33" s="116"/>
      <c r="K33" s="116">
        <v>69800000</v>
      </c>
      <c r="L33" s="116"/>
      <c r="M33" s="116">
        <v>1198607250683</v>
      </c>
      <c r="N33" s="116"/>
      <c r="O33" s="116">
        <v>-1128127495660</v>
      </c>
      <c r="P33" s="116"/>
      <c r="Q33" s="116">
        <f>M33+O33</f>
        <v>70479755023</v>
      </c>
      <c r="S33" s="95"/>
      <c r="T33" s="95"/>
      <c r="U33" s="95"/>
      <c r="V33" s="95"/>
      <c r="W33" s="95"/>
      <c r="X33" s="95"/>
      <c r="Y33" s="95"/>
      <c r="Z33" s="95"/>
    </row>
    <row r="34" spans="1:26" ht="53.25" customHeight="1" x14ac:dyDescent="0.95">
      <c r="A34" s="113" t="s">
        <v>146</v>
      </c>
      <c r="B34" s="114"/>
      <c r="C34" s="116">
        <v>0</v>
      </c>
      <c r="D34" s="116"/>
      <c r="E34" s="116">
        <v>0</v>
      </c>
      <c r="F34" s="116"/>
      <c r="G34" s="116">
        <v>0</v>
      </c>
      <c r="H34" s="116"/>
      <c r="I34" s="116">
        <f>E34+G34</f>
        <v>0</v>
      </c>
      <c r="J34" s="116"/>
      <c r="K34" s="116">
        <v>22770000</v>
      </c>
      <c r="L34" s="116"/>
      <c r="M34" s="116">
        <v>605562776360</v>
      </c>
      <c r="N34" s="116"/>
      <c r="O34" s="116">
        <v>-587303619470</v>
      </c>
      <c r="P34" s="116"/>
      <c r="Q34" s="116">
        <f t="shared" ref="Q34:Q37" si="3">M34+O34</f>
        <v>18259156890</v>
      </c>
      <c r="S34" s="95"/>
      <c r="T34" s="95"/>
      <c r="U34" s="95"/>
      <c r="V34" s="95"/>
      <c r="W34" s="95"/>
      <c r="X34" s="95"/>
      <c r="Y34" s="95"/>
      <c r="Z34" s="95"/>
    </row>
    <row r="35" spans="1:26" ht="53.25" customHeight="1" x14ac:dyDescent="0.95">
      <c r="A35" s="113" t="s">
        <v>182</v>
      </c>
      <c r="B35" s="114"/>
      <c r="C35" s="116">
        <v>11500000</v>
      </c>
      <c r="D35" s="116"/>
      <c r="E35" s="116">
        <v>190703152386</v>
      </c>
      <c r="F35" s="116"/>
      <c r="G35" s="116">
        <v>-180258624168</v>
      </c>
      <c r="H35" s="116"/>
      <c r="I35" s="116">
        <f t="shared" ref="I35:I39" si="4">E35+G35</f>
        <v>10444528218</v>
      </c>
      <c r="J35" s="116"/>
      <c r="K35" s="116">
        <v>11500000</v>
      </c>
      <c r="L35" s="116"/>
      <c r="M35" s="116">
        <v>190703152386</v>
      </c>
      <c r="N35" s="116"/>
      <c r="O35" s="116">
        <v>-180258624168</v>
      </c>
      <c r="P35" s="116"/>
      <c r="Q35" s="116">
        <f t="shared" si="3"/>
        <v>10444528218</v>
      </c>
      <c r="S35" s="95"/>
      <c r="T35" s="95"/>
      <c r="U35" s="95"/>
      <c r="V35" s="95"/>
      <c r="W35" s="95"/>
      <c r="X35" s="95"/>
      <c r="Y35" s="95"/>
      <c r="Z35" s="95"/>
    </row>
    <row r="36" spans="1:26" ht="53.25" customHeight="1" x14ac:dyDescent="0.95">
      <c r="A36" s="113" t="s">
        <v>41</v>
      </c>
      <c r="B36" s="114"/>
      <c r="C36" s="116">
        <v>0</v>
      </c>
      <c r="D36" s="116"/>
      <c r="E36" s="116">
        <v>0</v>
      </c>
      <c r="F36" s="116"/>
      <c r="G36" s="116">
        <v>0</v>
      </c>
      <c r="H36" s="116"/>
      <c r="I36" s="116">
        <f t="shared" si="4"/>
        <v>0</v>
      </c>
      <c r="J36" s="116"/>
      <c r="K36" s="116">
        <v>44130000</v>
      </c>
      <c r="L36" s="116"/>
      <c r="M36" s="116">
        <v>2623400351171</v>
      </c>
      <c r="N36" s="116"/>
      <c r="O36" s="116">
        <v>-2616223196458</v>
      </c>
      <c r="P36" s="116"/>
      <c r="Q36" s="116">
        <f t="shared" si="3"/>
        <v>7177154713</v>
      </c>
      <c r="S36" s="95"/>
      <c r="T36" s="95"/>
      <c r="U36" s="95"/>
      <c r="V36" s="95"/>
      <c r="W36" s="95"/>
      <c r="X36" s="95"/>
      <c r="Y36" s="95"/>
      <c r="Z36" s="95"/>
    </row>
    <row r="37" spans="1:26" ht="53.25" customHeight="1" x14ac:dyDescent="0.95">
      <c r="A37" s="113" t="s">
        <v>155</v>
      </c>
      <c r="B37" s="114"/>
      <c r="C37" s="116">
        <v>909336</v>
      </c>
      <c r="D37" s="116"/>
      <c r="E37" s="116">
        <v>11946134183</v>
      </c>
      <c r="F37" s="116"/>
      <c r="G37" s="116">
        <v>-9460893049</v>
      </c>
      <c r="H37" s="116"/>
      <c r="I37" s="116">
        <f t="shared" si="4"/>
        <v>2485241134</v>
      </c>
      <c r="J37" s="116"/>
      <c r="K37" s="116">
        <v>2042980</v>
      </c>
      <c r="L37" s="116"/>
      <c r="M37" s="116">
        <v>23166114585</v>
      </c>
      <c r="N37" s="116"/>
      <c r="O37" s="116">
        <v>-19506118059</v>
      </c>
      <c r="P37" s="116"/>
      <c r="Q37" s="116">
        <f t="shared" si="3"/>
        <v>3659996526</v>
      </c>
      <c r="S37" s="95"/>
      <c r="T37" s="95"/>
      <c r="U37" s="95"/>
      <c r="V37" s="95"/>
      <c r="W37" s="95"/>
      <c r="X37" s="95"/>
      <c r="Y37" s="95"/>
      <c r="Z37" s="95"/>
    </row>
    <row r="38" spans="1:26" ht="53.25" customHeight="1" x14ac:dyDescent="0.95">
      <c r="A38" s="113" t="s">
        <v>158</v>
      </c>
      <c r="B38" s="114"/>
      <c r="C38" s="116">
        <v>0</v>
      </c>
      <c r="D38" s="116"/>
      <c r="E38" s="116">
        <v>0</v>
      </c>
      <c r="F38" s="116"/>
      <c r="G38" s="116">
        <v>0</v>
      </c>
      <c r="H38" s="116"/>
      <c r="I38" s="116">
        <f t="shared" si="4"/>
        <v>0</v>
      </c>
      <c r="J38" s="116"/>
      <c r="K38" s="116">
        <v>6755000</v>
      </c>
      <c r="L38" s="116"/>
      <c r="M38" s="116">
        <v>200940166010</v>
      </c>
      <c r="N38" s="116"/>
      <c r="O38" s="116">
        <v>-199920576840</v>
      </c>
      <c r="P38" s="116"/>
      <c r="Q38" s="116">
        <f t="shared" ref="Q38:Q40" si="5">M38+O38</f>
        <v>1019589170</v>
      </c>
      <c r="S38" s="95"/>
      <c r="T38" s="95"/>
      <c r="U38" s="95"/>
      <c r="V38" s="95"/>
      <c r="W38" s="95"/>
      <c r="X38" s="95"/>
      <c r="Y38" s="95"/>
      <c r="Z38" s="95"/>
    </row>
    <row r="39" spans="1:26" ht="53.25" customHeight="1" x14ac:dyDescent="0.95">
      <c r="A39" s="113" t="s">
        <v>39</v>
      </c>
      <c r="B39" s="114"/>
      <c r="C39" s="116">
        <v>0</v>
      </c>
      <c r="D39" s="116"/>
      <c r="E39" s="116">
        <v>0</v>
      </c>
      <c r="F39" s="116"/>
      <c r="G39" s="116">
        <v>0</v>
      </c>
      <c r="H39" s="116"/>
      <c r="I39" s="116">
        <f t="shared" si="4"/>
        <v>0</v>
      </c>
      <c r="J39" s="116"/>
      <c r="K39" s="116">
        <v>400000</v>
      </c>
      <c r="L39" s="116"/>
      <c r="M39" s="116">
        <v>15518275525</v>
      </c>
      <c r="N39" s="116"/>
      <c r="O39" s="116">
        <v>-15474165210</v>
      </c>
      <c r="P39" s="116"/>
      <c r="Q39" s="116">
        <f t="shared" si="5"/>
        <v>44110315</v>
      </c>
      <c r="S39" s="95"/>
      <c r="T39" s="95"/>
      <c r="U39" s="95"/>
      <c r="V39" s="95"/>
      <c r="W39" s="95"/>
      <c r="X39" s="95"/>
      <c r="Y39" s="95"/>
      <c r="Z39" s="95"/>
    </row>
    <row r="40" spans="1:26" ht="53.25" customHeight="1" thickBot="1" x14ac:dyDescent="1">
      <c r="A40" s="113" t="s">
        <v>43</v>
      </c>
      <c r="B40" s="114"/>
      <c r="C40" s="116">
        <v>0</v>
      </c>
      <c r="D40" s="116"/>
      <c r="E40" s="116">
        <v>0</v>
      </c>
      <c r="F40" s="116"/>
      <c r="G40" s="116">
        <v>0</v>
      </c>
      <c r="H40" s="116"/>
      <c r="I40" s="116">
        <f t="shared" ref="I40" si="6">E40+G40</f>
        <v>0</v>
      </c>
      <c r="J40" s="116"/>
      <c r="K40" s="116">
        <v>1000000</v>
      </c>
      <c r="L40" s="116"/>
      <c r="M40" s="116">
        <v>10047293695</v>
      </c>
      <c r="N40" s="116"/>
      <c r="O40" s="116">
        <v>-10097399382</v>
      </c>
      <c r="P40" s="116"/>
      <c r="Q40" s="116">
        <f t="shared" si="5"/>
        <v>-50105687</v>
      </c>
      <c r="S40" s="95"/>
      <c r="T40" s="95"/>
      <c r="U40" s="95"/>
      <c r="V40" s="95"/>
      <c r="W40" s="95"/>
      <c r="X40" s="95"/>
      <c r="Y40" s="95"/>
      <c r="Z40" s="95"/>
    </row>
    <row r="41" spans="1:26" ht="53.25" customHeight="1" thickBot="1" x14ac:dyDescent="1">
      <c r="A41" s="113"/>
      <c r="B41" s="114"/>
      <c r="C41" s="117">
        <f>SUM(C32:C40)</f>
        <v>33532194</v>
      </c>
      <c r="D41" s="118"/>
      <c r="E41" s="117">
        <f>SUM(E32:E40)</f>
        <v>931766640064</v>
      </c>
      <c r="F41" s="118"/>
      <c r="G41" s="117">
        <f>SUM(G32:G40)</f>
        <v>-890443654857</v>
      </c>
      <c r="H41" s="118"/>
      <c r="I41" s="117">
        <f>SUM(I32:I40)</f>
        <v>41322985207</v>
      </c>
      <c r="J41" s="118"/>
      <c r="K41" s="117">
        <f>SUM(K32:K40)</f>
        <v>373615434</v>
      </c>
      <c r="L41" s="118"/>
      <c r="M41" s="117">
        <f>SUM(M32:M40)</f>
        <v>11804241674220</v>
      </c>
      <c r="N41" s="118"/>
      <c r="O41" s="117">
        <f>SUM(O32:O40)</f>
        <v>-11407311831764</v>
      </c>
      <c r="P41" s="118"/>
      <c r="Q41" s="117">
        <f>SUM(Q32:Q40)</f>
        <v>396929842456</v>
      </c>
      <c r="S41" s="112">
        <v>396929842456</v>
      </c>
      <c r="T41" s="112">
        <f>S41-Q41</f>
        <v>0</v>
      </c>
      <c r="U41" s="95"/>
      <c r="V41" s="95"/>
      <c r="W41" s="95"/>
      <c r="X41" s="95"/>
      <c r="Y41" s="95"/>
      <c r="Z41" s="95"/>
    </row>
    <row r="42" spans="1:26" ht="53.25" customHeight="1" thickTop="1" x14ac:dyDescent="0.4">
      <c r="S42" s="112"/>
      <c r="T42" s="112"/>
      <c r="U42" s="95"/>
      <c r="V42" s="95"/>
      <c r="W42" s="95"/>
      <c r="X42" s="95"/>
      <c r="Y42" s="95"/>
      <c r="Z42" s="95"/>
    </row>
    <row r="43" spans="1:26" ht="53.25" customHeight="1" x14ac:dyDescent="0.4">
      <c r="A43" s="170" t="s">
        <v>161</v>
      </c>
      <c r="B43" s="170"/>
      <c r="C43" s="170"/>
      <c r="D43" s="170"/>
      <c r="E43" s="170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</row>
    <row r="44" spans="1:26" ht="53.25" customHeight="1" x14ac:dyDescent="0.4">
      <c r="A44" s="190"/>
      <c r="B44" s="190"/>
      <c r="C44" s="171" t="s">
        <v>103</v>
      </c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</row>
    <row r="45" spans="1:26" ht="53.25" customHeight="1" thickBot="1" x14ac:dyDescent="1.05">
      <c r="A45" s="168" t="s">
        <v>60</v>
      </c>
      <c r="B45" s="101"/>
      <c r="C45" s="169" t="str">
        <f>C7</f>
        <v>طی مرداد ماه</v>
      </c>
      <c r="D45" s="169"/>
      <c r="E45" s="169"/>
      <c r="F45" s="169"/>
      <c r="G45" s="169"/>
      <c r="H45" s="169"/>
      <c r="I45" s="169"/>
      <c r="J45" s="101"/>
      <c r="K45" s="169" t="str">
        <f>K7</f>
        <v>از ابتدای سال مالی تا پایان مرداد ماه</v>
      </c>
      <c r="L45" s="169"/>
      <c r="M45" s="169"/>
      <c r="N45" s="169"/>
      <c r="O45" s="169"/>
      <c r="P45" s="169"/>
      <c r="Q45" s="169"/>
    </row>
    <row r="46" spans="1:26" ht="53.25" customHeight="1" thickBot="1" x14ac:dyDescent="1.05">
      <c r="A46" s="169"/>
      <c r="B46" s="101"/>
      <c r="C46" s="103" t="s">
        <v>6</v>
      </c>
      <c r="D46" s="101"/>
      <c r="E46" s="103" t="s">
        <v>92</v>
      </c>
      <c r="F46" s="101"/>
      <c r="G46" s="103" t="s">
        <v>93</v>
      </c>
      <c r="H46" s="101"/>
      <c r="I46" s="103" t="s">
        <v>94</v>
      </c>
      <c r="J46" s="101"/>
      <c r="K46" s="103" t="s">
        <v>6</v>
      </c>
      <c r="L46" s="101"/>
      <c r="M46" s="103" t="s">
        <v>92</v>
      </c>
      <c r="N46" s="101"/>
      <c r="O46" s="103" t="s">
        <v>93</v>
      </c>
      <c r="P46" s="101"/>
      <c r="Q46" s="103" t="s">
        <v>94</v>
      </c>
    </row>
    <row r="47" spans="1:26" ht="53.25" customHeight="1" x14ac:dyDescent="0.95">
      <c r="A47" s="113" t="s">
        <v>55</v>
      </c>
      <c r="B47" s="114"/>
      <c r="C47" s="197">
        <v>0</v>
      </c>
      <c r="D47" s="116"/>
      <c r="E47" s="197">
        <v>0</v>
      </c>
      <c r="F47" s="116"/>
      <c r="G47" s="197">
        <v>0</v>
      </c>
      <c r="H47" s="116"/>
      <c r="I47" s="197">
        <f>E47+G47</f>
        <v>0</v>
      </c>
      <c r="J47" s="116"/>
      <c r="K47" s="197">
        <v>100</v>
      </c>
      <c r="L47" s="116"/>
      <c r="M47" s="197">
        <v>99927500</v>
      </c>
      <c r="N47" s="116"/>
      <c r="O47" s="197">
        <v>-99855000</v>
      </c>
      <c r="P47" s="116"/>
      <c r="Q47" s="197">
        <v>72500</v>
      </c>
    </row>
    <row r="48" spans="1:26" ht="53.25" customHeight="1" thickBot="1" x14ac:dyDescent="1">
      <c r="A48" s="113" t="s">
        <v>51</v>
      </c>
      <c r="B48" s="114"/>
      <c r="C48" s="198">
        <v>50000</v>
      </c>
      <c r="D48" s="116"/>
      <c r="E48" s="198">
        <v>49963750000</v>
      </c>
      <c r="F48" s="116"/>
      <c r="G48" s="198">
        <v>-49950000000</v>
      </c>
      <c r="H48" s="116"/>
      <c r="I48" s="198">
        <f>E48+G48</f>
        <v>13750000</v>
      </c>
      <c r="J48" s="116"/>
      <c r="K48" s="198">
        <v>1242800</v>
      </c>
      <c r="L48" s="116"/>
      <c r="M48" s="198">
        <v>1242388970000</v>
      </c>
      <c r="N48" s="116"/>
      <c r="O48" s="198">
        <v>-1242378609619</v>
      </c>
      <c r="P48" s="116"/>
      <c r="Q48" s="198">
        <v>10360381</v>
      </c>
    </row>
    <row r="49" spans="1:21" ht="53.25" customHeight="1" thickBot="1" x14ac:dyDescent="1">
      <c r="A49" s="113"/>
      <c r="B49" s="114"/>
      <c r="C49" s="199">
        <f>SUM(C47:C48)</f>
        <v>50000</v>
      </c>
      <c r="D49" s="118"/>
      <c r="E49" s="199">
        <f>SUM(E47:E48)</f>
        <v>49963750000</v>
      </c>
      <c r="F49" s="118"/>
      <c r="G49" s="199">
        <f>SUM(G47:G48)</f>
        <v>-49950000000</v>
      </c>
      <c r="H49" s="118"/>
      <c r="I49" s="199">
        <f>SUM(I47:I48)</f>
        <v>13750000</v>
      </c>
      <c r="J49" s="118"/>
      <c r="K49" s="199">
        <f>SUM(K47:K48)</f>
        <v>1242900</v>
      </c>
      <c r="L49" s="118"/>
      <c r="M49" s="199">
        <f>SUM(M47:M48)</f>
        <v>1242488897500</v>
      </c>
      <c r="N49" s="118"/>
      <c r="O49" s="199">
        <f>SUM(O47:O48)</f>
        <v>-1242478464619</v>
      </c>
      <c r="P49" s="118"/>
      <c r="Q49" s="199">
        <f>SUM(Q47:Q48)</f>
        <v>10432881</v>
      </c>
      <c r="S49" s="112">
        <v>10432881</v>
      </c>
      <c r="T49" s="112">
        <f>S49-Q49</f>
        <v>0</v>
      </c>
      <c r="U49" s="112"/>
    </row>
    <row r="50" spans="1:21" ht="32.25" thickTop="1" x14ac:dyDescent="0.4">
      <c r="S50" s="112"/>
      <c r="T50" s="112"/>
      <c r="U50" s="112"/>
    </row>
    <row r="51" spans="1:21" ht="36" hidden="1" customHeight="1" x14ac:dyDescent="0.4">
      <c r="S51" s="112"/>
      <c r="T51" s="112"/>
      <c r="U51" s="112"/>
    </row>
    <row r="52" spans="1:21" ht="31.5" hidden="1" x14ac:dyDescent="0.4">
      <c r="I52" s="112">
        <f>I49+I41+I26</f>
        <v>593278641762</v>
      </c>
      <c r="Q52" s="112">
        <f>Q49+Q41+Q26</f>
        <v>6048881206784</v>
      </c>
    </row>
    <row r="53" spans="1:21" ht="31.5" hidden="1" x14ac:dyDescent="0.4">
      <c r="I53" s="112">
        <v>4577707447951</v>
      </c>
      <c r="Q53" s="112">
        <v>6053673740395</v>
      </c>
    </row>
    <row r="54" spans="1:21" ht="31.5" hidden="1" x14ac:dyDescent="0.4">
      <c r="I54" s="112">
        <f>I53-I52</f>
        <v>3984428806189</v>
      </c>
      <c r="Q54" s="112">
        <f>Q53-Q52</f>
        <v>4792533611</v>
      </c>
    </row>
    <row r="55" spans="1:21" ht="31.5" hidden="1" x14ac:dyDescent="0.4">
      <c r="I55" s="112"/>
      <c r="Q55" s="112">
        <f>'درآمد اعمال اختیار'!Q19</f>
        <v>4792533611</v>
      </c>
    </row>
    <row r="56" spans="1:21" ht="31.5" hidden="1" x14ac:dyDescent="0.4">
      <c r="Q56" s="112">
        <f>Q55-Q54</f>
        <v>0</v>
      </c>
    </row>
  </sheetData>
  <sortState xmlns:xlrd2="http://schemas.microsoft.com/office/spreadsheetml/2017/richdata2" ref="A32:Q40">
    <sortCondition descending="1" ref="Q32:Q40"/>
  </sortState>
  <mergeCells count="18">
    <mergeCell ref="A28:Q28"/>
    <mergeCell ref="A45:A46"/>
    <mergeCell ref="C45:I45"/>
    <mergeCell ref="K45:Q45"/>
    <mergeCell ref="A43:Q43"/>
    <mergeCell ref="C44:Q44"/>
    <mergeCell ref="C30:I30"/>
    <mergeCell ref="A30:A31"/>
    <mergeCell ref="K30:Q30"/>
    <mergeCell ref="C29:Q29"/>
    <mergeCell ref="A7:A8"/>
    <mergeCell ref="A1:Q1"/>
    <mergeCell ref="A2:Q2"/>
    <mergeCell ref="A3:Q3"/>
    <mergeCell ref="A5:Q5"/>
    <mergeCell ref="C6:Q6"/>
    <mergeCell ref="K7:Q7"/>
    <mergeCell ref="C7:I7"/>
  </mergeCells>
  <pageMargins left="0.39" right="0.39" top="0.39" bottom="0.39" header="0" footer="0"/>
  <pageSetup paperSize="9" scale="2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dimension ref="A1:Q20"/>
  <sheetViews>
    <sheetView rightToLeft="1" view="pageBreakPreview" topLeftCell="A4" zoomScaleNormal="100" zoomScaleSheetLayoutView="100" workbookViewId="0">
      <selection activeCell="V7" sqref="V7"/>
    </sheetView>
  </sheetViews>
  <sheetFormatPr defaultColWidth="9.140625" defaultRowHeight="15.75" x14ac:dyDescent="0.4"/>
  <cols>
    <col min="1" max="1" width="45.28515625" style="97" bestFit="1" customWidth="1"/>
    <col min="2" max="2" width="1.42578125" style="97" customWidth="1"/>
    <col min="3" max="3" width="18" style="97" customWidth="1"/>
    <col min="4" max="4" width="1.42578125" style="97" customWidth="1"/>
    <col min="5" max="5" width="19.28515625" style="97" customWidth="1"/>
    <col min="6" max="6" width="1.42578125" style="97" customWidth="1"/>
    <col min="7" max="7" width="17.5703125" style="97" customWidth="1"/>
    <col min="8" max="8" width="1.42578125" style="97" customWidth="1"/>
    <col min="9" max="9" width="16.85546875" style="97" customWidth="1"/>
    <col min="10" max="10" width="1.42578125" style="97" customWidth="1"/>
    <col min="11" max="11" width="19.5703125" style="97" customWidth="1"/>
    <col min="12" max="12" width="1.42578125" style="97" customWidth="1"/>
    <col min="13" max="13" width="16.140625" style="97" bestFit="1" customWidth="1"/>
    <col min="14" max="14" width="1.42578125" style="97" customWidth="1"/>
    <col min="15" max="15" width="16.28515625" style="97" customWidth="1"/>
    <col min="16" max="16" width="1.42578125" style="97" customWidth="1"/>
    <col min="17" max="17" width="19.28515625" style="97" customWidth="1"/>
    <col min="18" max="18" width="1.42578125" style="97" customWidth="1"/>
    <col min="19" max="20" width="9.140625" style="97"/>
    <col min="21" max="21" width="29.7109375" style="97" bestFit="1" customWidth="1"/>
    <col min="22" max="22" width="12.85546875" style="97" bestFit="1" customWidth="1"/>
    <col min="23" max="16384" width="9.140625" style="97"/>
  </cols>
  <sheetData>
    <row r="1" spans="1:17" ht="38.25" customHeight="1" x14ac:dyDescent="0.4">
      <c r="A1" s="200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</row>
    <row r="2" spans="1:17" ht="38.25" customHeight="1" x14ac:dyDescent="0.4">
      <c r="A2" s="200" t="s">
        <v>59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</row>
    <row r="3" spans="1:17" ht="38.25" customHeight="1" x14ac:dyDescent="0.4">
      <c r="A3" s="200" t="str">
        <f>درآمد!A3</f>
        <v>دوره یک ماهه منتهی به 31 مرداد 1405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</row>
    <row r="4" spans="1:17" ht="38.25" customHeight="1" x14ac:dyDescent="0.4"/>
    <row r="5" spans="1:17" ht="38.25" customHeight="1" x14ac:dyDescent="0.4">
      <c r="A5" s="201" t="s">
        <v>135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6" spans="1:17" ht="38.25" customHeight="1" x14ac:dyDescent="0.4">
      <c r="C6" s="202" t="s">
        <v>103</v>
      </c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</row>
    <row r="7" spans="1:17" ht="38.25" customHeight="1" thickBot="1" x14ac:dyDescent="0.45">
      <c r="C7" s="203" t="str">
        <f>'درآمد سرمایه گذاری در سهام'!C7</f>
        <v>طی مرداد ماه</v>
      </c>
      <c r="D7" s="203"/>
      <c r="E7" s="203"/>
      <c r="F7" s="203"/>
      <c r="G7" s="203"/>
      <c r="H7" s="203"/>
      <c r="I7" s="203"/>
      <c r="J7" s="203"/>
      <c r="K7" s="203"/>
      <c r="L7" s="204"/>
      <c r="M7" s="203" t="str">
        <f>'درآمد سرمایه گذاری در سهام'!M7</f>
        <v>از ابتدای سال مالی تا پایان مرداد ماه</v>
      </c>
      <c r="N7" s="203"/>
      <c r="O7" s="203"/>
      <c r="P7" s="203"/>
      <c r="Q7" s="203"/>
    </row>
    <row r="8" spans="1:17" ht="38.25" customHeight="1" thickBot="1" x14ac:dyDescent="0.65">
      <c r="A8" s="205" t="s">
        <v>95</v>
      </c>
      <c r="B8" s="129"/>
      <c r="C8" s="206" t="s">
        <v>31</v>
      </c>
      <c r="D8" s="129"/>
      <c r="E8" s="206" t="s">
        <v>6</v>
      </c>
      <c r="F8" s="129"/>
      <c r="G8" s="206" t="s">
        <v>96</v>
      </c>
      <c r="H8" s="129"/>
      <c r="I8" s="206" t="s">
        <v>97</v>
      </c>
      <c r="J8" s="129"/>
      <c r="K8" s="206" t="s">
        <v>98</v>
      </c>
      <c r="L8" s="129"/>
      <c r="M8" s="206" t="s">
        <v>96</v>
      </c>
      <c r="N8" s="207"/>
      <c r="O8" s="206" t="s">
        <v>97</v>
      </c>
      <c r="P8" s="207"/>
      <c r="Q8" s="206" t="s">
        <v>98</v>
      </c>
    </row>
    <row r="9" spans="1:17" ht="38.25" customHeight="1" x14ac:dyDescent="0.4">
      <c r="A9" s="132" t="s">
        <v>154</v>
      </c>
      <c r="C9" s="208" t="s">
        <v>145</v>
      </c>
      <c r="D9" s="95"/>
      <c r="E9" s="95">
        <v>7930000</v>
      </c>
      <c r="F9" s="95"/>
      <c r="G9" s="95">
        <v>0</v>
      </c>
      <c r="H9" s="95"/>
      <c r="I9" s="95">
        <v>0</v>
      </c>
      <c r="J9" s="95"/>
      <c r="K9" s="95">
        <v>0</v>
      </c>
      <c r="L9" s="95"/>
      <c r="M9" s="95">
        <v>-18030000</v>
      </c>
      <c r="N9" s="95"/>
      <c r="O9" s="95">
        <v>-180300000</v>
      </c>
      <c r="P9" s="95"/>
      <c r="Q9" s="95">
        <v>2211972504</v>
      </c>
    </row>
    <row r="10" spans="1:17" ht="38.25" customHeight="1" x14ac:dyDescent="0.55000000000000004">
      <c r="A10" s="132" t="s">
        <v>152</v>
      </c>
      <c r="B10" s="135"/>
      <c r="C10" s="208" t="s">
        <v>145</v>
      </c>
      <c r="D10" s="135"/>
      <c r="E10" s="208">
        <v>3997000</v>
      </c>
      <c r="F10" s="135"/>
      <c r="G10" s="208">
        <v>0</v>
      </c>
      <c r="H10" s="135"/>
      <c r="I10" s="208">
        <v>0</v>
      </c>
      <c r="J10" s="135"/>
      <c r="K10" s="208">
        <v>0</v>
      </c>
      <c r="L10" s="135"/>
      <c r="M10" s="208">
        <v>-25109000</v>
      </c>
      <c r="N10" s="208"/>
      <c r="O10" s="208">
        <v>-251090000</v>
      </c>
      <c r="P10" s="208"/>
      <c r="Q10" s="208">
        <v>1771729379</v>
      </c>
    </row>
    <row r="11" spans="1:17" ht="38.25" customHeight="1" x14ac:dyDescent="0.4">
      <c r="A11" s="132" t="s">
        <v>151</v>
      </c>
      <c r="C11" s="208" t="s">
        <v>145</v>
      </c>
      <c r="D11" s="95"/>
      <c r="E11" s="95">
        <v>600000</v>
      </c>
      <c r="F11" s="95"/>
      <c r="G11" s="95">
        <v>0</v>
      </c>
      <c r="H11" s="95"/>
      <c r="I11" s="95">
        <v>0</v>
      </c>
      <c r="J11" s="95"/>
      <c r="K11" s="95">
        <v>0</v>
      </c>
      <c r="L11" s="95"/>
      <c r="M11" s="95">
        <v>-3900000</v>
      </c>
      <c r="N11" s="95"/>
      <c r="O11" s="95">
        <v>-39000000</v>
      </c>
      <c r="P11" s="95"/>
      <c r="Q11" s="95">
        <v>448433437</v>
      </c>
    </row>
    <row r="12" spans="1:17" ht="38.25" customHeight="1" x14ac:dyDescent="0.4">
      <c r="A12" s="132" t="s">
        <v>150</v>
      </c>
      <c r="C12" s="208" t="s">
        <v>177</v>
      </c>
      <c r="D12" s="95"/>
      <c r="E12" s="95">
        <v>60000</v>
      </c>
      <c r="F12" s="95"/>
      <c r="G12" s="95">
        <v>0</v>
      </c>
      <c r="H12" s="95"/>
      <c r="I12" s="95">
        <v>0</v>
      </c>
      <c r="J12" s="95"/>
      <c r="K12" s="95">
        <v>0</v>
      </c>
      <c r="L12" s="95"/>
      <c r="M12" s="95">
        <v>-33750</v>
      </c>
      <c r="N12" s="95"/>
      <c r="O12" s="95">
        <v>-337500</v>
      </c>
      <c r="P12" s="95"/>
      <c r="Q12" s="95">
        <v>191445985</v>
      </c>
    </row>
    <row r="13" spans="1:17" ht="38.25" customHeight="1" x14ac:dyDescent="0.55000000000000004">
      <c r="A13" s="132" t="s">
        <v>147</v>
      </c>
      <c r="B13" s="135"/>
      <c r="C13" s="208" t="s">
        <v>145</v>
      </c>
      <c r="D13" s="135"/>
      <c r="E13" s="208">
        <v>3885000</v>
      </c>
      <c r="F13" s="135"/>
      <c r="G13" s="208">
        <v>0</v>
      </c>
      <c r="H13" s="135"/>
      <c r="I13" s="208">
        <v>0</v>
      </c>
      <c r="J13" s="135"/>
      <c r="K13" s="208">
        <v>0</v>
      </c>
      <c r="L13" s="135"/>
      <c r="M13" s="208">
        <v>0</v>
      </c>
      <c r="N13" s="208"/>
      <c r="O13" s="208">
        <v>0</v>
      </c>
      <c r="P13" s="208"/>
      <c r="Q13" s="208">
        <v>116429954</v>
      </c>
    </row>
    <row r="14" spans="1:17" ht="39.75" customHeight="1" x14ac:dyDescent="0.4">
      <c r="A14" s="132" t="s">
        <v>148</v>
      </c>
      <c r="C14" s="208" t="s">
        <v>177</v>
      </c>
      <c r="D14" s="95"/>
      <c r="E14" s="95">
        <v>40000</v>
      </c>
      <c r="F14" s="95"/>
      <c r="G14" s="95">
        <v>0</v>
      </c>
      <c r="H14" s="95"/>
      <c r="I14" s="95">
        <v>0</v>
      </c>
      <c r="J14" s="95"/>
      <c r="K14" s="95">
        <v>0</v>
      </c>
      <c r="L14" s="95"/>
      <c r="M14" s="95">
        <v>0</v>
      </c>
      <c r="N14" s="95"/>
      <c r="O14" s="95">
        <v>0</v>
      </c>
      <c r="P14" s="95"/>
      <c r="Q14" s="95">
        <v>22976310</v>
      </c>
    </row>
    <row r="15" spans="1:17" ht="39.75" customHeight="1" x14ac:dyDescent="0.4">
      <c r="A15" s="132" t="s">
        <v>153</v>
      </c>
      <c r="C15" s="208" t="s">
        <v>145</v>
      </c>
      <c r="D15" s="95"/>
      <c r="E15" s="95">
        <v>9237000</v>
      </c>
      <c r="F15" s="95"/>
      <c r="G15" s="95">
        <v>0</v>
      </c>
      <c r="H15" s="95"/>
      <c r="I15" s="95">
        <v>0</v>
      </c>
      <c r="J15" s="95"/>
      <c r="K15" s="95">
        <v>0</v>
      </c>
      <c r="L15" s="95"/>
      <c r="M15" s="95">
        <v>-16000</v>
      </c>
      <c r="N15" s="95"/>
      <c r="O15" s="95">
        <v>-160000</v>
      </c>
      <c r="P15" s="95"/>
      <c r="Q15" s="95">
        <v>20555312</v>
      </c>
    </row>
    <row r="16" spans="1:17" ht="39.75" customHeight="1" thickBot="1" x14ac:dyDescent="0.45">
      <c r="A16" s="132" t="s">
        <v>149</v>
      </c>
      <c r="C16" s="208" t="s">
        <v>177</v>
      </c>
      <c r="D16" s="95"/>
      <c r="E16" s="95">
        <v>180000</v>
      </c>
      <c r="F16" s="95"/>
      <c r="G16" s="95">
        <v>0</v>
      </c>
      <c r="H16" s="95"/>
      <c r="I16" s="95">
        <v>0</v>
      </c>
      <c r="J16" s="95"/>
      <c r="K16" s="95">
        <v>0</v>
      </c>
      <c r="L16" s="95"/>
      <c r="M16" s="95">
        <v>0</v>
      </c>
      <c r="N16" s="95"/>
      <c r="O16" s="95">
        <v>0</v>
      </c>
      <c r="P16" s="95"/>
      <c r="Q16" s="95">
        <v>8990730</v>
      </c>
    </row>
    <row r="17" spans="7:17" ht="39" customHeight="1" thickBot="1" x14ac:dyDescent="0.45">
      <c r="G17" s="209">
        <f>SUM(G9:G16)</f>
        <v>0</v>
      </c>
      <c r="H17" s="95"/>
      <c r="I17" s="209">
        <f>SUM(I9:I16)</f>
        <v>0</v>
      </c>
      <c r="J17" s="95"/>
      <c r="K17" s="209">
        <f>SUM(K9:K16)</f>
        <v>0</v>
      </c>
      <c r="L17" s="95"/>
      <c r="M17" s="209">
        <f>SUM(M9:M16)</f>
        <v>-47088750</v>
      </c>
      <c r="N17" s="95"/>
      <c r="O17" s="209">
        <f>SUM(O9:O16)</f>
        <v>-470887500</v>
      </c>
      <c r="P17" s="95"/>
      <c r="Q17" s="209">
        <f>SUM(Q9:Q16)</f>
        <v>4792533611</v>
      </c>
    </row>
    <row r="18" spans="7:17" ht="16.5" thickTop="1" x14ac:dyDescent="0.4"/>
    <row r="19" spans="7:17" ht="22.5" hidden="1" x14ac:dyDescent="0.4">
      <c r="Q19" s="95">
        <v>4792533611</v>
      </c>
    </row>
    <row r="20" spans="7:17" ht="22.5" hidden="1" x14ac:dyDescent="0.4">
      <c r="Q20" s="95">
        <f>Q19-Q17</f>
        <v>0</v>
      </c>
    </row>
  </sheetData>
  <sortState xmlns:xlrd2="http://schemas.microsoft.com/office/spreadsheetml/2017/richdata2" ref="A9:Q16">
    <sortCondition descending="1" ref="Q9:Q16"/>
  </sortState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5" orientation="portrait" r:id="rId1"/>
  <colBreaks count="1" manualBreakCount="1">
    <brk id="18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5"/>
  <sheetViews>
    <sheetView rightToLeft="1" view="pageBreakPreview" zoomScale="60" zoomScaleNormal="100" workbookViewId="0">
      <selection activeCell="A27" sqref="A27:XFD29"/>
    </sheetView>
  </sheetViews>
  <sheetFormatPr defaultRowHeight="12.75" x14ac:dyDescent="0.2"/>
  <cols>
    <col min="1" max="1" width="33.85546875" bestFit="1" customWidth="1"/>
    <col min="2" max="2" width="1.28515625" customWidth="1"/>
    <col min="3" max="3" width="22" customWidth="1"/>
    <col min="4" max="4" width="1.42578125" customWidth="1"/>
    <col min="5" max="5" width="28" bestFit="1" customWidth="1"/>
    <col min="6" max="6" width="1.42578125" customWidth="1"/>
    <col min="7" max="7" width="27.28515625" bestFit="1" customWidth="1"/>
    <col min="8" max="8" width="1.42578125" customWidth="1"/>
    <col min="9" max="9" width="20.42578125" customWidth="1"/>
    <col min="10" max="10" width="1.42578125" customWidth="1"/>
    <col min="11" max="11" width="24.7109375" bestFit="1" customWidth="1"/>
    <col min="12" max="12" width="1.42578125" customWidth="1"/>
    <col min="13" max="13" width="22.28515625" bestFit="1" customWidth="1"/>
    <col min="14" max="14" width="1.42578125" customWidth="1"/>
    <col min="15" max="15" width="29" bestFit="1" customWidth="1"/>
    <col min="16" max="16" width="1.42578125" customWidth="1"/>
    <col min="17" max="17" width="23.42578125" customWidth="1"/>
    <col min="18" max="18" width="1.42578125" customWidth="1"/>
    <col min="19" max="19" width="25" customWidth="1"/>
    <col min="20" max="20" width="1.42578125" customWidth="1"/>
    <col min="21" max="21" width="27.28515625" bestFit="1" customWidth="1"/>
    <col min="22" max="22" width="1.42578125" customWidth="1"/>
    <col min="23" max="23" width="27.28515625" bestFit="1" customWidth="1"/>
    <col min="24" max="24" width="1.42578125" customWidth="1"/>
    <col min="25" max="25" width="25.42578125" bestFit="1" customWidth="1"/>
    <col min="26" max="26" width="1.42578125" customWidth="1"/>
    <col min="27" max="27" width="22.7109375" hidden="1" customWidth="1"/>
    <col min="28" max="28" width="17.7109375" bestFit="1" customWidth="1"/>
  </cols>
  <sheetData>
    <row r="1" spans="1:28" ht="40.5" customHeight="1" x14ac:dyDescent="0.2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</row>
    <row r="2" spans="1:28" ht="40.5" customHeight="1" x14ac:dyDescent="0.2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</row>
    <row r="3" spans="1:28" ht="40.5" customHeight="1" x14ac:dyDescent="0.2">
      <c r="A3" s="147" t="s">
        <v>189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</row>
    <row r="4" spans="1:28" ht="40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ht="40.5" customHeight="1" x14ac:dyDescent="0.2">
      <c r="A5" s="146" t="s">
        <v>162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</row>
    <row r="6" spans="1:28" ht="40.5" customHeight="1" x14ac:dyDescent="0.2">
      <c r="A6" s="146" t="s">
        <v>163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</row>
    <row r="7" spans="1:28" ht="40.5" customHeight="1" x14ac:dyDescent="0.2">
      <c r="A7" s="11"/>
      <c r="B7" s="11"/>
      <c r="C7" s="145" t="s">
        <v>103</v>
      </c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</row>
    <row r="8" spans="1:28" ht="40.5" customHeight="1" thickBot="1" x14ac:dyDescent="0.4">
      <c r="C8" s="148" t="s">
        <v>184</v>
      </c>
      <c r="D8" s="148"/>
      <c r="E8" s="148"/>
      <c r="F8" s="148"/>
      <c r="G8" s="148"/>
      <c r="H8" s="82"/>
      <c r="I8" s="148" t="s">
        <v>2</v>
      </c>
      <c r="J8" s="148"/>
      <c r="K8" s="148"/>
      <c r="L8" s="148"/>
      <c r="M8" s="148"/>
      <c r="N8" s="148"/>
      <c r="O8" s="148"/>
      <c r="P8" s="82"/>
      <c r="Q8" s="148" t="s">
        <v>190</v>
      </c>
      <c r="R8" s="148"/>
      <c r="S8" s="148"/>
      <c r="T8" s="148"/>
      <c r="U8" s="148"/>
      <c r="V8" s="148"/>
      <c r="W8" s="148"/>
      <c r="X8" s="148"/>
      <c r="Y8" s="148"/>
    </row>
    <row r="9" spans="1:28" ht="40.5" customHeight="1" thickBot="1" x14ac:dyDescent="0.4">
      <c r="A9" s="149" t="s">
        <v>5</v>
      </c>
      <c r="B9" s="6"/>
      <c r="C9" s="149" t="s">
        <v>6</v>
      </c>
      <c r="D9" s="6"/>
      <c r="E9" s="149" t="s">
        <v>7</v>
      </c>
      <c r="F9" s="6"/>
      <c r="G9" s="149" t="s">
        <v>8</v>
      </c>
      <c r="H9" s="6"/>
      <c r="I9" s="150" t="s">
        <v>3</v>
      </c>
      <c r="J9" s="150"/>
      <c r="K9" s="150"/>
      <c r="L9" s="6"/>
      <c r="M9" s="150" t="s">
        <v>4</v>
      </c>
      <c r="N9" s="150"/>
      <c r="O9" s="150"/>
      <c r="P9" s="6"/>
      <c r="Q9" s="149" t="s">
        <v>6</v>
      </c>
      <c r="R9" s="6"/>
      <c r="S9" s="151" t="s">
        <v>10</v>
      </c>
      <c r="T9" s="6"/>
      <c r="U9" s="149" t="s">
        <v>7</v>
      </c>
      <c r="V9" s="6"/>
      <c r="W9" s="151" t="s">
        <v>8</v>
      </c>
      <c r="X9" s="6"/>
      <c r="Y9" s="151" t="s">
        <v>11</v>
      </c>
    </row>
    <row r="10" spans="1:28" ht="40.5" customHeight="1" thickBot="1" x14ac:dyDescent="0.4">
      <c r="A10" s="150"/>
      <c r="B10" s="6"/>
      <c r="C10" s="150"/>
      <c r="D10" s="6"/>
      <c r="E10" s="150"/>
      <c r="F10" s="6"/>
      <c r="G10" s="150"/>
      <c r="H10" s="6"/>
      <c r="I10" s="50" t="s">
        <v>6</v>
      </c>
      <c r="J10" s="6"/>
      <c r="K10" s="50" t="s">
        <v>7</v>
      </c>
      <c r="L10" s="6"/>
      <c r="M10" s="50" t="s">
        <v>6</v>
      </c>
      <c r="N10" s="6"/>
      <c r="O10" s="50" t="s">
        <v>9</v>
      </c>
      <c r="P10" s="6"/>
      <c r="Q10" s="150"/>
      <c r="R10" s="6"/>
      <c r="S10" s="152"/>
      <c r="T10" s="6"/>
      <c r="U10" s="150"/>
      <c r="V10" s="6"/>
      <c r="W10" s="152"/>
      <c r="X10" s="6"/>
      <c r="Y10" s="152"/>
      <c r="AA10" s="87">
        <v>45277725963643</v>
      </c>
    </row>
    <row r="11" spans="1:28" ht="40.5" customHeight="1" x14ac:dyDescent="0.2">
      <c r="A11" s="36" t="s">
        <v>140</v>
      </c>
      <c r="B11" s="84"/>
      <c r="C11" s="26">
        <v>3486710475</v>
      </c>
      <c r="D11" s="83"/>
      <c r="E11" s="26">
        <v>8946420278424</v>
      </c>
      <c r="F11" s="83"/>
      <c r="G11" s="26">
        <v>10023642274387</v>
      </c>
      <c r="H11" s="83"/>
      <c r="I11" s="26">
        <v>76380487</v>
      </c>
      <c r="J11" s="83"/>
      <c r="K11" s="26">
        <v>256839730963</v>
      </c>
      <c r="L11" s="83"/>
      <c r="M11" s="90">
        <v>-302503092</v>
      </c>
      <c r="N11" s="91"/>
      <c r="O11" s="90">
        <v>-1012512392751</v>
      </c>
      <c r="P11" s="83"/>
      <c r="Q11" s="26">
        <v>3260587870</v>
      </c>
      <c r="R11" s="83"/>
      <c r="S11" s="26">
        <v>3570</v>
      </c>
      <c r="T11" s="83"/>
      <c r="U11" s="26">
        <v>8425930868811</v>
      </c>
      <c r="V11" s="83"/>
      <c r="W11" s="26">
        <v>11631452068891</v>
      </c>
      <c r="X11" s="64"/>
      <c r="Y11" s="55">
        <f>W11/$AA$10*100</f>
        <v>25.689125991510252</v>
      </c>
      <c r="AA11" s="35">
        <f>C11+I11+M11-Q11</f>
        <v>0</v>
      </c>
      <c r="AB11" s="35"/>
    </row>
    <row r="12" spans="1:28" ht="40.5" customHeight="1" x14ac:dyDescent="0.2">
      <c r="A12" s="36" t="s">
        <v>21</v>
      </c>
      <c r="B12" s="84"/>
      <c r="C12" s="26">
        <v>1680209656</v>
      </c>
      <c r="D12" s="83"/>
      <c r="E12" s="26">
        <v>6283295108623</v>
      </c>
      <c r="F12" s="83"/>
      <c r="G12" s="26">
        <v>5322216648416</v>
      </c>
      <c r="H12" s="83"/>
      <c r="I12" s="26">
        <v>5640498</v>
      </c>
      <c r="J12" s="83"/>
      <c r="K12" s="26">
        <v>22186209620</v>
      </c>
      <c r="L12" s="83"/>
      <c r="M12" s="90">
        <v>-92900000</v>
      </c>
      <c r="N12" s="91"/>
      <c r="O12" s="90">
        <v>-382662956172</v>
      </c>
      <c r="P12" s="83"/>
      <c r="Q12" s="26">
        <v>1592950154</v>
      </c>
      <c r="R12" s="83"/>
      <c r="S12" s="26">
        <v>4790</v>
      </c>
      <c r="T12" s="83"/>
      <c r="U12" s="26">
        <v>5958087304161</v>
      </c>
      <c r="V12" s="83"/>
      <c r="W12" s="26">
        <v>7624432261919</v>
      </c>
      <c r="X12" s="64"/>
      <c r="Y12" s="55">
        <f t="shared" ref="Y12:Y24" si="0">W12/$AA$10*100</f>
        <v>16.839256167682205</v>
      </c>
      <c r="AA12" s="35">
        <f t="shared" ref="AA12:AA24" si="1">C12+I12+M12-Q12</f>
        <v>0</v>
      </c>
      <c r="AB12" s="35"/>
    </row>
    <row r="13" spans="1:28" ht="40.5" customHeight="1" x14ac:dyDescent="0.2">
      <c r="A13" s="36" t="s">
        <v>24</v>
      </c>
      <c r="B13" s="84"/>
      <c r="C13" s="26">
        <v>1376128527</v>
      </c>
      <c r="D13" s="83"/>
      <c r="E13" s="26">
        <v>6167675029020</v>
      </c>
      <c r="F13" s="83"/>
      <c r="G13" s="26">
        <v>3671470727083</v>
      </c>
      <c r="H13" s="83"/>
      <c r="I13" s="26">
        <v>0</v>
      </c>
      <c r="J13" s="83"/>
      <c r="K13" s="26">
        <v>0</v>
      </c>
      <c r="L13" s="83"/>
      <c r="M13" s="90">
        <v>0</v>
      </c>
      <c r="N13" s="91"/>
      <c r="O13" s="90">
        <v>0</v>
      </c>
      <c r="P13" s="83"/>
      <c r="Q13" s="26">
        <v>1376128527</v>
      </c>
      <c r="R13" s="83"/>
      <c r="S13" s="26">
        <v>2986</v>
      </c>
      <c r="T13" s="83"/>
      <c r="U13" s="26">
        <v>6167675029020</v>
      </c>
      <c r="V13" s="83"/>
      <c r="W13" s="26">
        <v>4105996850587</v>
      </c>
      <c r="X13" s="64"/>
      <c r="Y13" s="55">
        <f t="shared" si="0"/>
        <v>9.0684696795153172</v>
      </c>
      <c r="AA13" s="35">
        <f t="shared" si="1"/>
        <v>0</v>
      </c>
      <c r="AB13" s="35"/>
    </row>
    <row r="14" spans="1:28" ht="40.5" customHeight="1" x14ac:dyDescent="0.2">
      <c r="A14" s="36" t="s">
        <v>15</v>
      </c>
      <c r="B14" s="84"/>
      <c r="C14" s="26">
        <v>184480000</v>
      </c>
      <c r="D14" s="83"/>
      <c r="E14" s="26">
        <v>1451207543553</v>
      </c>
      <c r="F14" s="83"/>
      <c r="G14" s="26">
        <v>3229633211904</v>
      </c>
      <c r="H14" s="83"/>
      <c r="I14" s="26">
        <v>3672894</v>
      </c>
      <c r="J14" s="83"/>
      <c r="K14" s="26">
        <v>66789056369</v>
      </c>
      <c r="L14" s="83"/>
      <c r="M14" s="90">
        <v>-10000000</v>
      </c>
      <c r="N14" s="91"/>
      <c r="O14" s="90">
        <v>-192488597804</v>
      </c>
      <c r="P14" s="83"/>
      <c r="Q14" s="26">
        <v>178152894</v>
      </c>
      <c r="R14" s="83"/>
      <c r="S14" s="26">
        <v>19570</v>
      </c>
      <c r="T14" s="83"/>
      <c r="U14" s="26">
        <v>1438061727199</v>
      </c>
      <c r="V14" s="83"/>
      <c r="W14" s="26">
        <v>3483802431956</v>
      </c>
      <c r="X14" s="64"/>
      <c r="Y14" s="55">
        <f t="shared" si="0"/>
        <v>7.6942963848348196</v>
      </c>
      <c r="AA14" s="35">
        <f t="shared" si="1"/>
        <v>0</v>
      </c>
      <c r="AB14" s="35"/>
    </row>
    <row r="15" spans="1:28" ht="40.5" customHeight="1" x14ac:dyDescent="0.2">
      <c r="A15" s="36" t="s">
        <v>25</v>
      </c>
      <c r="B15" s="84"/>
      <c r="C15" s="26">
        <v>161700000</v>
      </c>
      <c r="D15" s="83"/>
      <c r="E15" s="26">
        <v>2246841121858</v>
      </c>
      <c r="F15" s="83"/>
      <c r="G15" s="26">
        <v>2249153343360</v>
      </c>
      <c r="H15" s="83"/>
      <c r="I15" s="26">
        <v>26184008</v>
      </c>
      <c r="J15" s="83"/>
      <c r="K15" s="26">
        <v>368510429996</v>
      </c>
      <c r="L15" s="83"/>
      <c r="M15" s="90">
        <v>-111884008</v>
      </c>
      <c r="N15" s="91"/>
      <c r="O15" s="90">
        <v>-1814839808835</v>
      </c>
      <c r="P15" s="83"/>
      <c r="Q15" s="26">
        <v>76000000</v>
      </c>
      <c r="R15" s="83"/>
      <c r="S15" s="26">
        <v>19250</v>
      </c>
      <c r="T15" s="83"/>
      <c r="U15" s="26">
        <v>1058150151566</v>
      </c>
      <c r="V15" s="83"/>
      <c r="W15" s="26">
        <v>1461888120000</v>
      </c>
      <c r="X15" s="64"/>
      <c r="Y15" s="55">
        <f t="shared" si="0"/>
        <v>3.2287136530970288</v>
      </c>
      <c r="AA15" s="35">
        <f t="shared" si="1"/>
        <v>0</v>
      </c>
      <c r="AB15" s="35"/>
    </row>
    <row r="16" spans="1:28" ht="40.5" customHeight="1" x14ac:dyDescent="0.2">
      <c r="A16" s="36" t="s">
        <v>13</v>
      </c>
      <c r="B16" s="84"/>
      <c r="C16" s="26">
        <v>24761361</v>
      </c>
      <c r="D16" s="83"/>
      <c r="E16" s="26">
        <v>831949661023</v>
      </c>
      <c r="F16" s="83"/>
      <c r="G16" s="26">
        <v>1400427897895</v>
      </c>
      <c r="H16" s="83"/>
      <c r="I16" s="26">
        <v>773773</v>
      </c>
      <c r="J16" s="83"/>
      <c r="K16" s="26">
        <v>42630695262</v>
      </c>
      <c r="L16" s="83"/>
      <c r="M16" s="90">
        <v>-30000</v>
      </c>
      <c r="N16" s="91"/>
      <c r="O16" s="90">
        <v>-1714396075</v>
      </c>
      <c r="P16" s="83"/>
      <c r="Q16" s="26">
        <v>25505134</v>
      </c>
      <c r="R16" s="83"/>
      <c r="S16" s="26">
        <v>55030</v>
      </c>
      <c r="T16" s="83"/>
      <c r="U16" s="26">
        <v>873555044534</v>
      </c>
      <c r="V16" s="83"/>
      <c r="W16" s="26">
        <v>1402480827901</v>
      </c>
      <c r="X16" s="64"/>
      <c r="Y16" s="55">
        <f t="shared" si="0"/>
        <v>3.097507213651058</v>
      </c>
      <c r="AA16" s="35">
        <f t="shared" si="1"/>
        <v>0</v>
      </c>
      <c r="AB16" s="35"/>
    </row>
    <row r="17" spans="1:28" ht="40.5" customHeight="1" x14ac:dyDescent="0.2">
      <c r="A17" s="36" t="s">
        <v>17</v>
      </c>
      <c r="B17" s="84"/>
      <c r="C17" s="26">
        <v>238877397</v>
      </c>
      <c r="D17" s="83"/>
      <c r="E17" s="26">
        <v>1417613917824</v>
      </c>
      <c r="F17" s="83"/>
      <c r="G17" s="26">
        <v>901792921973</v>
      </c>
      <c r="H17" s="83"/>
      <c r="I17" s="26">
        <v>0</v>
      </c>
      <c r="J17" s="83"/>
      <c r="K17" s="26">
        <v>0</v>
      </c>
      <c r="L17" s="83"/>
      <c r="M17" s="90">
        <v>-8400000</v>
      </c>
      <c r="N17" s="91"/>
      <c r="O17" s="90">
        <v>-33112815200</v>
      </c>
      <c r="P17" s="83"/>
      <c r="Q17" s="26">
        <v>230477397</v>
      </c>
      <c r="R17" s="83"/>
      <c r="S17" s="26">
        <v>4490</v>
      </c>
      <c r="T17" s="83"/>
      <c r="U17" s="26">
        <v>1367764258300</v>
      </c>
      <c r="V17" s="83"/>
      <c r="W17" s="26">
        <v>1034057031460</v>
      </c>
      <c r="X17" s="64"/>
      <c r="Y17" s="55">
        <f t="shared" si="0"/>
        <v>2.2838095541510293</v>
      </c>
      <c r="AA17" s="35">
        <f t="shared" si="1"/>
        <v>0</v>
      </c>
      <c r="AB17" s="35"/>
    </row>
    <row r="18" spans="1:28" ht="40.5" customHeight="1" x14ac:dyDescent="0.2">
      <c r="A18" s="36" t="s">
        <v>12</v>
      </c>
      <c r="B18" s="84"/>
      <c r="C18" s="26">
        <v>441021212</v>
      </c>
      <c r="D18" s="83"/>
      <c r="E18" s="26">
        <v>1266678943263</v>
      </c>
      <c r="F18" s="83"/>
      <c r="G18" s="26">
        <v>880490699686</v>
      </c>
      <c r="H18" s="83"/>
      <c r="I18" s="26">
        <v>23911116</v>
      </c>
      <c r="J18" s="83"/>
      <c r="K18" s="26">
        <v>52002932401</v>
      </c>
      <c r="L18" s="83"/>
      <c r="M18" s="90">
        <v>0</v>
      </c>
      <c r="N18" s="91"/>
      <c r="O18" s="90">
        <v>0</v>
      </c>
      <c r="P18" s="83"/>
      <c r="Q18" s="26">
        <v>464932328</v>
      </c>
      <c r="R18" s="83"/>
      <c r="S18" s="26">
        <v>2214</v>
      </c>
      <c r="T18" s="83"/>
      <c r="U18" s="26">
        <v>1318681875664</v>
      </c>
      <c r="V18" s="83"/>
      <c r="W18" s="26">
        <v>1028577860459</v>
      </c>
      <c r="X18" s="64"/>
      <c r="Y18" s="55">
        <f t="shared" si="0"/>
        <v>2.2717083037362014</v>
      </c>
      <c r="AA18" s="35">
        <f t="shared" si="1"/>
        <v>0</v>
      </c>
      <c r="AB18" s="35"/>
    </row>
    <row r="19" spans="1:28" ht="40.5" customHeight="1" x14ac:dyDescent="0.3">
      <c r="A19" s="36" t="s">
        <v>28</v>
      </c>
      <c r="B19" s="5"/>
      <c r="C19" s="26">
        <v>265003625</v>
      </c>
      <c r="D19" s="83"/>
      <c r="E19" s="26">
        <v>534180085947</v>
      </c>
      <c r="F19" s="83"/>
      <c r="G19" s="26">
        <v>528280433378</v>
      </c>
      <c r="H19" s="83"/>
      <c r="I19" s="26">
        <v>10170271</v>
      </c>
      <c r="J19" s="83"/>
      <c r="K19" s="26">
        <v>23194961439</v>
      </c>
      <c r="L19" s="83"/>
      <c r="M19" s="90">
        <v>-31211232</v>
      </c>
      <c r="N19" s="91"/>
      <c r="O19" s="90">
        <v>-75086202553</v>
      </c>
      <c r="P19" s="83"/>
      <c r="Q19" s="26">
        <v>243962664</v>
      </c>
      <c r="R19" s="83"/>
      <c r="S19" s="26">
        <v>2685</v>
      </c>
      <c r="T19" s="83"/>
      <c r="U19" s="26">
        <v>494326357612</v>
      </c>
      <c r="V19" s="83"/>
      <c r="W19" s="26">
        <v>654541922627</v>
      </c>
      <c r="X19" s="64"/>
      <c r="Y19" s="55">
        <f t="shared" si="0"/>
        <v>1.4456157165503021</v>
      </c>
      <c r="AA19" s="35">
        <f t="shared" si="1"/>
        <v>0</v>
      </c>
      <c r="AB19" s="35"/>
    </row>
    <row r="20" spans="1:28" ht="40.5" customHeight="1" x14ac:dyDescent="0.3">
      <c r="A20" s="36" t="s">
        <v>18</v>
      </c>
      <c r="B20" s="5"/>
      <c r="C20" s="26">
        <v>354000000</v>
      </c>
      <c r="D20" s="83"/>
      <c r="E20" s="26">
        <v>188467032230</v>
      </c>
      <c r="F20" s="83"/>
      <c r="G20" s="26">
        <v>207286342560</v>
      </c>
      <c r="H20" s="83"/>
      <c r="I20" s="26">
        <v>231364016</v>
      </c>
      <c r="J20" s="83"/>
      <c r="K20" s="26">
        <v>152956361855</v>
      </c>
      <c r="L20" s="83"/>
      <c r="M20" s="90">
        <v>-107364016</v>
      </c>
      <c r="N20" s="91"/>
      <c r="O20" s="90">
        <v>-69817881119</v>
      </c>
      <c r="P20" s="83"/>
      <c r="Q20" s="26">
        <v>478000000</v>
      </c>
      <c r="R20" s="83"/>
      <c r="S20" s="26">
        <v>689</v>
      </c>
      <c r="T20" s="83"/>
      <c r="U20" s="26">
        <v>282296811315</v>
      </c>
      <c r="V20" s="83"/>
      <c r="W20" s="26">
        <v>329091700080</v>
      </c>
      <c r="X20" s="64"/>
      <c r="Y20" s="55">
        <f t="shared" si="0"/>
        <v>0.72682912641030883</v>
      </c>
      <c r="AA20" s="35">
        <f t="shared" si="1"/>
        <v>0</v>
      </c>
      <c r="AB20" s="35"/>
    </row>
    <row r="21" spans="1:28" ht="40.5" customHeight="1" x14ac:dyDescent="0.2">
      <c r="A21" s="36" t="s">
        <v>14</v>
      </c>
      <c r="B21" s="84"/>
      <c r="C21" s="26">
        <v>13000000</v>
      </c>
      <c r="D21" s="83"/>
      <c r="E21" s="26">
        <v>105598504008</v>
      </c>
      <c r="F21" s="83"/>
      <c r="G21" s="26">
        <v>202515970800</v>
      </c>
      <c r="H21" s="83"/>
      <c r="I21" s="26">
        <v>2590843</v>
      </c>
      <c r="J21" s="83"/>
      <c r="K21" s="26">
        <v>48275319381</v>
      </c>
      <c r="L21" s="83"/>
      <c r="M21" s="90">
        <v>-3694543</v>
      </c>
      <c r="N21" s="91"/>
      <c r="O21" s="90">
        <v>-67113741599</v>
      </c>
      <c r="P21" s="83"/>
      <c r="Q21" s="26">
        <v>11896300</v>
      </c>
      <c r="R21" s="83"/>
      <c r="S21" s="26">
        <v>20720</v>
      </c>
      <c r="T21" s="83"/>
      <c r="U21" s="26">
        <v>120137209383</v>
      </c>
      <c r="V21" s="83"/>
      <c r="W21" s="26">
        <v>246304002584</v>
      </c>
      <c r="X21" s="64"/>
      <c r="Y21" s="55">
        <f t="shared" si="0"/>
        <v>0.54398492270079246</v>
      </c>
      <c r="AA21" s="35">
        <f t="shared" si="1"/>
        <v>0</v>
      </c>
      <c r="AB21" s="35"/>
    </row>
    <row r="22" spans="1:28" ht="40.5" customHeight="1" x14ac:dyDescent="0.2">
      <c r="A22" s="36" t="s">
        <v>20</v>
      </c>
      <c r="B22" s="84"/>
      <c r="C22" s="26">
        <v>9026592</v>
      </c>
      <c r="D22" s="83"/>
      <c r="E22" s="26">
        <v>148883382922</v>
      </c>
      <c r="F22" s="83"/>
      <c r="G22" s="26">
        <v>188061407823</v>
      </c>
      <c r="H22" s="83"/>
      <c r="I22" s="26">
        <v>344227</v>
      </c>
      <c r="J22" s="83"/>
      <c r="K22" s="26">
        <v>7476368032</v>
      </c>
      <c r="L22" s="83"/>
      <c r="M22" s="90">
        <v>-1370819</v>
      </c>
      <c r="N22" s="91"/>
      <c r="O22" s="90">
        <v>-33180808346</v>
      </c>
      <c r="P22" s="83"/>
      <c r="Q22" s="26">
        <v>8000000</v>
      </c>
      <c r="R22" s="83"/>
      <c r="S22" s="26">
        <v>26710</v>
      </c>
      <c r="T22" s="83"/>
      <c r="U22" s="26">
        <v>133531847687</v>
      </c>
      <c r="V22" s="83"/>
      <c r="W22" s="26">
        <v>213517603200</v>
      </c>
      <c r="X22" s="64"/>
      <c r="Y22" s="55">
        <f t="shared" si="0"/>
        <v>0.47157316021447249</v>
      </c>
      <c r="AA22" s="35">
        <f t="shared" si="1"/>
        <v>0</v>
      </c>
      <c r="AB22" s="35"/>
    </row>
    <row r="23" spans="1:28" ht="40.5" customHeight="1" x14ac:dyDescent="0.2">
      <c r="A23" s="36" t="s">
        <v>16</v>
      </c>
      <c r="B23" s="84"/>
      <c r="C23" s="26">
        <v>2800000</v>
      </c>
      <c r="D23" s="83"/>
      <c r="E23" s="26">
        <v>49192620171</v>
      </c>
      <c r="F23" s="83"/>
      <c r="G23" s="26">
        <v>42219888480</v>
      </c>
      <c r="H23" s="83"/>
      <c r="I23" s="26">
        <v>0</v>
      </c>
      <c r="J23" s="83"/>
      <c r="K23" s="26">
        <v>0</v>
      </c>
      <c r="L23" s="83"/>
      <c r="M23" s="90">
        <v>0</v>
      </c>
      <c r="N23" s="91"/>
      <c r="O23" s="90">
        <v>0</v>
      </c>
      <c r="P23" s="83"/>
      <c r="Q23" s="26">
        <v>2800000</v>
      </c>
      <c r="R23" s="83"/>
      <c r="S23" s="26">
        <v>22580</v>
      </c>
      <c r="T23" s="83"/>
      <c r="U23" s="26">
        <v>49192620171</v>
      </c>
      <c r="V23" s="83"/>
      <c r="W23" s="26">
        <v>63175949760</v>
      </c>
      <c r="X23" s="64"/>
      <c r="Y23" s="55">
        <f t="shared" si="0"/>
        <v>0.13952986466398262</v>
      </c>
      <c r="AA23" s="35">
        <f t="shared" si="1"/>
        <v>0</v>
      </c>
      <c r="AB23" s="35"/>
    </row>
    <row r="24" spans="1:28" ht="40.5" customHeight="1" thickBot="1" x14ac:dyDescent="0.25">
      <c r="A24" s="36" t="s">
        <v>19</v>
      </c>
      <c r="B24" s="84"/>
      <c r="C24" s="26">
        <v>30718316</v>
      </c>
      <c r="D24" s="83"/>
      <c r="E24" s="26">
        <v>68605443020</v>
      </c>
      <c r="F24" s="83"/>
      <c r="G24" s="26">
        <v>37570643377</v>
      </c>
      <c r="H24" s="83"/>
      <c r="I24" s="26">
        <v>0</v>
      </c>
      <c r="J24" s="83"/>
      <c r="K24" s="26">
        <v>0</v>
      </c>
      <c r="L24" s="83"/>
      <c r="M24" s="90">
        <v>0</v>
      </c>
      <c r="N24" s="91"/>
      <c r="O24" s="90">
        <v>0</v>
      </c>
      <c r="P24" s="83"/>
      <c r="Q24" s="26">
        <v>30718316</v>
      </c>
      <c r="R24" s="83"/>
      <c r="S24" s="26">
        <v>1580</v>
      </c>
      <c r="T24" s="83"/>
      <c r="U24" s="26">
        <v>68605443020</v>
      </c>
      <c r="V24" s="83"/>
      <c r="W24" s="26">
        <v>48498052726</v>
      </c>
      <c r="X24" s="64"/>
      <c r="Y24" s="55">
        <f t="shared" si="0"/>
        <v>0.10711238626459035</v>
      </c>
      <c r="AA24" s="35">
        <f t="shared" si="1"/>
        <v>0</v>
      </c>
      <c r="AB24" s="35"/>
    </row>
    <row r="25" spans="1:28" ht="40.5" customHeight="1" thickBot="1" x14ac:dyDescent="0.25">
      <c r="A25" s="36"/>
      <c r="B25" s="84"/>
      <c r="C25" s="40">
        <f>SUM(C11:C24)</f>
        <v>8268437161</v>
      </c>
      <c r="D25" s="44"/>
      <c r="E25" s="40">
        <f>SUM(E11:E24)</f>
        <v>29706608671886</v>
      </c>
      <c r="F25" s="44"/>
      <c r="G25" s="40">
        <f>SUM(G11:G24)</f>
        <v>28884762411122</v>
      </c>
      <c r="H25" s="44"/>
      <c r="I25" s="40">
        <f>SUM(I11:I24)</f>
        <v>381032133</v>
      </c>
      <c r="J25" s="44"/>
      <c r="K25" s="40">
        <f>SUM(K11:K24)</f>
        <v>1040862065318</v>
      </c>
      <c r="L25" s="44"/>
      <c r="M25" s="92">
        <f>SUM(M11:M24)</f>
        <v>-669357710</v>
      </c>
      <c r="N25" s="93"/>
      <c r="O25" s="92">
        <f>SUM(O11:O24)</f>
        <v>-3682529600454</v>
      </c>
      <c r="P25" s="44"/>
      <c r="Q25" s="40">
        <f>SUM(Q11:Q24)</f>
        <v>7980111584</v>
      </c>
      <c r="R25" s="44"/>
      <c r="S25" s="20"/>
      <c r="T25" s="44"/>
      <c r="U25" s="40">
        <f>SUM(U11:U24)</f>
        <v>27755996548443</v>
      </c>
      <c r="V25" s="44"/>
      <c r="W25" s="40">
        <f>SUM(W11:W24)</f>
        <v>33327816684150</v>
      </c>
      <c r="X25" s="85"/>
      <c r="Y25" s="86">
        <f>SUM(Y11:Y24)</f>
        <v>73.607532124982384</v>
      </c>
      <c r="AA25" s="13"/>
      <c r="AB25" s="35"/>
    </row>
    <row r="26" spans="1:28" ht="13.5" thickTop="1" x14ac:dyDescent="0.2">
      <c r="M26" s="94"/>
      <c r="N26" s="94"/>
      <c r="O26" s="94"/>
      <c r="AA26" s="13"/>
    </row>
    <row r="27" spans="1:28" ht="24.75" hidden="1" x14ac:dyDescent="0.2">
      <c r="E27" s="95">
        <v>29706608671886</v>
      </c>
      <c r="F27" s="94"/>
      <c r="G27" s="95">
        <v>28884762411122</v>
      </c>
      <c r="H27" s="94"/>
      <c r="I27" s="95">
        <v>381032133</v>
      </c>
      <c r="J27" s="95"/>
      <c r="K27" s="95">
        <v>1040862065318</v>
      </c>
      <c r="L27" s="95"/>
      <c r="M27" s="95">
        <v>-669357710</v>
      </c>
      <c r="N27" s="95"/>
      <c r="O27" s="95">
        <v>-3682529600454</v>
      </c>
      <c r="P27" s="94"/>
      <c r="Q27" s="90">
        <f>C25+I25+M25</f>
        <v>7980111584</v>
      </c>
      <c r="R27" s="94"/>
      <c r="S27" s="94"/>
      <c r="T27" s="94"/>
      <c r="U27" s="90">
        <v>27755996548443</v>
      </c>
      <c r="V27" s="90"/>
      <c r="W27" s="90">
        <v>5571820135707</v>
      </c>
      <c r="Y27" s="55">
        <v>73.61</v>
      </c>
    </row>
    <row r="28" spans="1:28" ht="24.75" hidden="1" x14ac:dyDescent="0.2">
      <c r="E28" s="95">
        <f>E27-E25</f>
        <v>0</v>
      </c>
      <c r="F28" s="94"/>
      <c r="G28" s="95">
        <f>G27-G25</f>
        <v>0</v>
      </c>
      <c r="H28" s="94"/>
      <c r="I28" s="95">
        <f>I27-I25</f>
        <v>0</v>
      </c>
      <c r="J28" s="95"/>
      <c r="K28" s="95">
        <f>K27-K25</f>
        <v>0</v>
      </c>
      <c r="L28" s="95"/>
      <c r="M28" s="95">
        <f>M27-M25</f>
        <v>0</v>
      </c>
      <c r="N28" s="95"/>
      <c r="O28" s="95">
        <f>O27-O25</f>
        <v>0</v>
      </c>
      <c r="P28" s="94"/>
      <c r="Q28" s="90">
        <f>Q27-Q25</f>
        <v>0</v>
      </c>
      <c r="R28" s="94"/>
      <c r="S28" s="94"/>
      <c r="T28" s="94"/>
      <c r="U28" s="90">
        <f>U27-U25</f>
        <v>0</v>
      </c>
      <c r="V28" s="90"/>
      <c r="W28" s="90">
        <f>U27+W27</f>
        <v>33327816684150</v>
      </c>
      <c r="Y28" s="55">
        <f>Y27-Y25</f>
        <v>2.4678750176150288E-3</v>
      </c>
    </row>
    <row r="29" spans="1:28" ht="24.75" hidden="1" x14ac:dyDescent="0.2">
      <c r="E29" s="95"/>
      <c r="F29" s="94"/>
      <c r="G29" s="95"/>
      <c r="H29" s="94"/>
      <c r="I29" s="95"/>
      <c r="J29" s="95"/>
      <c r="K29" s="95"/>
      <c r="L29" s="95"/>
      <c r="M29" s="95"/>
      <c r="N29" s="95"/>
      <c r="O29" s="95"/>
      <c r="P29" s="94"/>
      <c r="Q29" s="90"/>
      <c r="R29" s="94"/>
      <c r="S29" s="94"/>
      <c r="T29" s="94"/>
      <c r="U29" s="90"/>
      <c r="V29" s="90"/>
      <c r="W29" s="90">
        <f>W28-W25</f>
        <v>0</v>
      </c>
    </row>
    <row r="30" spans="1:28" ht="24.75" x14ac:dyDescent="0.2">
      <c r="E30" s="95"/>
      <c r="F30" s="94"/>
      <c r="G30" s="95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0"/>
      <c r="V30" s="94"/>
      <c r="W30" s="90"/>
    </row>
    <row r="31" spans="1:28" ht="24.75" x14ac:dyDescent="0.2">
      <c r="E31" s="95"/>
      <c r="F31" s="95"/>
      <c r="G31" s="95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0"/>
      <c r="V31" s="94"/>
      <c r="W31" s="90"/>
    </row>
    <row r="32" spans="1:28" ht="24.75" x14ac:dyDescent="0.2">
      <c r="E32" s="95"/>
      <c r="F32" s="95"/>
      <c r="G32" s="95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0"/>
      <c r="V32" s="90"/>
      <c r="W32" s="90"/>
    </row>
    <row r="33" spans="5:23" ht="24.75" x14ac:dyDescent="0.2">
      <c r="E33" s="95"/>
      <c r="F33" s="95"/>
      <c r="G33" s="95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0"/>
      <c r="V33" s="90"/>
      <c r="W33" s="90"/>
    </row>
    <row r="34" spans="5:23" ht="24.75" x14ac:dyDescent="0.2"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0"/>
      <c r="V34" s="90"/>
      <c r="W34" s="90"/>
    </row>
    <row r="35" spans="5:23" x14ac:dyDescent="0.2"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</row>
  </sheetData>
  <sortState xmlns:xlrd2="http://schemas.microsoft.com/office/spreadsheetml/2017/richdata2" ref="A11:Y24">
    <sortCondition descending="1" ref="W11:W24"/>
  </sortState>
  <mergeCells count="20"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  <mergeCell ref="C7:Y7"/>
    <mergeCell ref="A6:Y6"/>
    <mergeCell ref="A1:Y1"/>
    <mergeCell ref="A2:Y2"/>
    <mergeCell ref="A3:Y3"/>
    <mergeCell ref="A5:Y5"/>
  </mergeCells>
  <pageMargins left="0.39" right="0.39" top="0.39" bottom="0.39" header="0" footer="0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6"/>
  <sheetViews>
    <sheetView rightToLeft="1" tabSelected="1" view="pageBreakPreview" zoomScale="60" zoomScaleNormal="100" workbookViewId="0">
      <selection activeCell="A23" sqref="A23:XFD25"/>
    </sheetView>
  </sheetViews>
  <sheetFormatPr defaultColWidth="9.140625" defaultRowHeight="15.75" x14ac:dyDescent="0.4"/>
  <cols>
    <col min="1" max="1" width="40.85546875" style="19" customWidth="1"/>
    <col min="2" max="2" width="1.42578125" style="19" customWidth="1"/>
    <col min="3" max="3" width="17" style="97" bestFit="1" customWidth="1"/>
    <col min="4" max="4" width="1.42578125" style="97" customWidth="1"/>
    <col min="5" max="5" width="26" style="97" bestFit="1" customWidth="1"/>
    <col min="6" max="6" width="1.42578125" style="97" customWidth="1"/>
    <col min="7" max="7" width="27" style="97" bestFit="1" customWidth="1"/>
    <col min="8" max="8" width="1.42578125" style="97" customWidth="1"/>
    <col min="9" max="9" width="17.42578125" style="97" bestFit="1" customWidth="1"/>
    <col min="10" max="10" width="1.42578125" style="97" customWidth="1"/>
    <col min="11" max="11" width="26" style="97" bestFit="1" customWidth="1"/>
    <col min="12" max="12" width="1.42578125" style="97" customWidth="1"/>
    <col min="13" max="13" width="17.5703125" style="97" bestFit="1" customWidth="1"/>
    <col min="14" max="14" width="1.42578125" style="97" customWidth="1"/>
    <col min="15" max="15" width="25.5703125" style="97" customWidth="1"/>
    <col min="16" max="16" width="1.42578125" style="97" customWidth="1"/>
    <col min="17" max="17" width="17.42578125" style="97" bestFit="1" customWidth="1"/>
    <col min="18" max="18" width="1.42578125" style="97" customWidth="1"/>
    <col min="19" max="19" width="22.5703125" style="97" customWidth="1"/>
    <col min="20" max="20" width="1.42578125" style="97" customWidth="1"/>
    <col min="21" max="21" width="26.140625" style="97" customWidth="1"/>
    <col min="22" max="22" width="1.42578125" style="97" customWidth="1"/>
    <col min="23" max="23" width="26.28515625" style="97" customWidth="1"/>
    <col min="24" max="24" width="1.42578125" style="17" customWidth="1"/>
    <col min="25" max="25" width="26.5703125" style="17" customWidth="1"/>
    <col min="26" max="26" width="1.42578125" style="17" customWidth="1"/>
    <col min="27" max="27" width="22.7109375" style="17" hidden="1" customWidth="1"/>
    <col min="28" max="16384" width="9.140625" style="17"/>
  </cols>
  <sheetData>
    <row r="1" spans="1:29" ht="40.5" customHeigh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</row>
    <row r="2" spans="1:29" ht="40.5" customHeight="1" x14ac:dyDescent="0.4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</row>
    <row r="3" spans="1:29" ht="40.5" customHeight="1" x14ac:dyDescent="0.4">
      <c r="A3" s="147" t="str">
        <f>سهام!A3</f>
        <v>به تاریخ 31 مرداد 1405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</row>
    <row r="4" spans="1:29" ht="40.5" customHeight="1" x14ac:dyDescent="0.4"/>
    <row r="5" spans="1:29" ht="40.5" customHeight="1" x14ac:dyDescent="0.4">
      <c r="A5" s="146" t="s">
        <v>171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</row>
    <row r="6" spans="1:29" ht="40.5" customHeight="1" x14ac:dyDescent="0.4">
      <c r="A6" s="11"/>
      <c r="B6" s="11"/>
      <c r="C6" s="145" t="s">
        <v>103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</row>
    <row r="7" spans="1:29" ht="40.5" customHeight="1" thickBot="1" x14ac:dyDescent="0.9">
      <c r="C7" s="174" t="str">
        <f>سهام!C8</f>
        <v>1405/04/31</v>
      </c>
      <c r="D7" s="174"/>
      <c r="E7" s="174"/>
      <c r="F7" s="174"/>
      <c r="G7" s="174"/>
      <c r="H7" s="182"/>
      <c r="I7" s="174" t="s">
        <v>2</v>
      </c>
      <c r="J7" s="174"/>
      <c r="K7" s="174"/>
      <c r="L7" s="174"/>
      <c r="M7" s="174"/>
      <c r="N7" s="174"/>
      <c r="O7" s="174"/>
      <c r="P7" s="182"/>
      <c r="Q7" s="148" t="str">
        <f>سهام!Q8</f>
        <v>1405/05/31</v>
      </c>
      <c r="R7" s="148"/>
      <c r="S7" s="148"/>
      <c r="T7" s="148"/>
      <c r="U7" s="148"/>
      <c r="V7" s="148"/>
      <c r="W7" s="148"/>
      <c r="X7" s="148"/>
      <c r="Y7" s="148"/>
    </row>
    <row r="8" spans="1:29" ht="40.5" customHeight="1" thickBot="1" x14ac:dyDescent="0.7">
      <c r="A8" s="153" t="s">
        <v>36</v>
      </c>
      <c r="B8" s="28"/>
      <c r="C8" s="156" t="s">
        <v>37</v>
      </c>
      <c r="D8" s="106"/>
      <c r="E8" s="156" t="s">
        <v>7</v>
      </c>
      <c r="F8" s="106"/>
      <c r="G8" s="156" t="s">
        <v>8</v>
      </c>
      <c r="H8" s="106"/>
      <c r="I8" s="157" t="s">
        <v>34</v>
      </c>
      <c r="J8" s="157"/>
      <c r="K8" s="157"/>
      <c r="L8" s="106"/>
      <c r="M8" s="157" t="s">
        <v>35</v>
      </c>
      <c r="N8" s="157"/>
      <c r="O8" s="157"/>
      <c r="P8" s="106"/>
      <c r="Q8" s="156" t="s">
        <v>6</v>
      </c>
      <c r="R8" s="106"/>
      <c r="S8" s="183" t="s">
        <v>38</v>
      </c>
      <c r="T8" s="106"/>
      <c r="U8" s="156" t="s">
        <v>7</v>
      </c>
      <c r="V8" s="106"/>
      <c r="W8" s="156" t="s">
        <v>8</v>
      </c>
      <c r="X8" s="24"/>
      <c r="Y8" s="149" t="s">
        <v>170</v>
      </c>
    </row>
    <row r="9" spans="1:29" ht="40.5" customHeight="1" thickBot="1" x14ac:dyDescent="0.7">
      <c r="A9" s="154"/>
      <c r="B9" s="28"/>
      <c r="C9" s="157"/>
      <c r="D9" s="106"/>
      <c r="E9" s="157"/>
      <c r="F9" s="106"/>
      <c r="G9" s="157"/>
      <c r="H9" s="106"/>
      <c r="I9" s="127" t="s">
        <v>6</v>
      </c>
      <c r="J9" s="106"/>
      <c r="K9" s="127" t="s">
        <v>7</v>
      </c>
      <c r="L9" s="106"/>
      <c r="M9" s="127" t="s">
        <v>6</v>
      </c>
      <c r="N9" s="106"/>
      <c r="O9" s="127" t="s">
        <v>9</v>
      </c>
      <c r="P9" s="106"/>
      <c r="Q9" s="157"/>
      <c r="R9" s="106"/>
      <c r="S9" s="177"/>
      <c r="T9" s="106"/>
      <c r="U9" s="157"/>
      <c r="V9" s="106"/>
      <c r="W9" s="157"/>
      <c r="X9" s="24"/>
      <c r="Y9" s="150"/>
      <c r="AA9" s="87">
        <f>سهام!AA10</f>
        <v>45277725963643</v>
      </c>
    </row>
    <row r="10" spans="1:29" ht="40.5" customHeight="1" x14ac:dyDescent="0.4">
      <c r="A10" s="42" t="s">
        <v>40</v>
      </c>
      <c r="C10" s="90">
        <v>26658570</v>
      </c>
      <c r="D10" s="90"/>
      <c r="E10" s="90">
        <v>816069760891</v>
      </c>
      <c r="F10" s="90"/>
      <c r="G10" s="90">
        <v>904857954894</v>
      </c>
      <c r="H10" s="90"/>
      <c r="I10" s="90">
        <v>34580000</v>
      </c>
      <c r="J10" s="90"/>
      <c r="K10" s="90">
        <v>1191342955735</v>
      </c>
      <c r="L10" s="90"/>
      <c r="M10" s="90">
        <v>-21122858</v>
      </c>
      <c r="N10" s="90"/>
      <c r="O10" s="90">
        <v>-729117353495</v>
      </c>
      <c r="P10" s="90"/>
      <c r="Q10" s="90">
        <v>40115712</v>
      </c>
      <c r="R10" s="90"/>
      <c r="S10" s="90">
        <v>34760</v>
      </c>
      <c r="T10" s="90"/>
      <c r="U10" s="90">
        <v>1311824537373</v>
      </c>
      <c r="V10" s="90"/>
      <c r="W10" s="90">
        <v>1393907955952</v>
      </c>
      <c r="X10" s="25"/>
      <c r="Y10" s="37">
        <f>W10/$AA$9*100</f>
        <v>3.0785732416669442</v>
      </c>
      <c r="AA10" s="26">
        <f>C10+I10+M10-Q10</f>
        <v>0</v>
      </c>
    </row>
    <row r="11" spans="1:29" ht="40.5" customHeight="1" x14ac:dyDescent="0.4">
      <c r="A11" s="42" t="s">
        <v>142</v>
      </c>
      <c r="C11" s="90">
        <v>37150000</v>
      </c>
      <c r="D11" s="90"/>
      <c r="E11" s="90">
        <v>556222481361</v>
      </c>
      <c r="F11" s="90"/>
      <c r="G11" s="90">
        <v>645837409604</v>
      </c>
      <c r="H11" s="90"/>
      <c r="I11" s="90">
        <v>0</v>
      </c>
      <c r="J11" s="90"/>
      <c r="K11" s="90">
        <v>0</v>
      </c>
      <c r="L11" s="90"/>
      <c r="M11" s="90">
        <v>0</v>
      </c>
      <c r="N11" s="90"/>
      <c r="O11" s="90">
        <v>0</v>
      </c>
      <c r="P11" s="90"/>
      <c r="Q11" s="90">
        <v>37150000</v>
      </c>
      <c r="R11" s="90"/>
      <c r="S11" s="90">
        <v>17854</v>
      </c>
      <c r="T11" s="90"/>
      <c r="U11" s="90">
        <v>556222481361</v>
      </c>
      <c r="V11" s="90"/>
      <c r="W11" s="90">
        <v>663031516938</v>
      </c>
      <c r="X11" s="25"/>
      <c r="Y11" s="37">
        <f t="shared" ref="Y11:Y20" si="0">W11/$AA$9*100</f>
        <v>1.4643657622522817</v>
      </c>
      <c r="AA11" s="26">
        <f t="shared" ref="AA11:AA20" si="1">C11+I11+M11-Q11</f>
        <v>0</v>
      </c>
      <c r="AC11" s="17" t="s">
        <v>143</v>
      </c>
    </row>
    <row r="12" spans="1:29" ht="40.5" customHeight="1" x14ac:dyDescent="0.4">
      <c r="A12" s="42" t="s">
        <v>42</v>
      </c>
      <c r="C12" s="90">
        <v>10000000</v>
      </c>
      <c r="D12" s="90"/>
      <c r="E12" s="90">
        <v>175504693500</v>
      </c>
      <c r="F12" s="90"/>
      <c r="G12" s="90">
        <v>180433440625</v>
      </c>
      <c r="H12" s="90"/>
      <c r="I12" s="90">
        <v>10300000</v>
      </c>
      <c r="J12" s="90"/>
      <c r="K12" s="90">
        <v>190043252615</v>
      </c>
      <c r="L12" s="90"/>
      <c r="M12" s="90">
        <v>0</v>
      </c>
      <c r="N12" s="90"/>
      <c r="O12" s="90">
        <v>0</v>
      </c>
      <c r="P12" s="90"/>
      <c r="Q12" s="90">
        <v>20300000</v>
      </c>
      <c r="R12" s="90"/>
      <c r="S12" s="90">
        <v>18540</v>
      </c>
      <c r="T12" s="90"/>
      <c r="U12" s="90">
        <v>365547946115</v>
      </c>
      <c r="V12" s="90"/>
      <c r="W12" s="90">
        <v>376223216512</v>
      </c>
      <c r="X12" s="25"/>
      <c r="Y12" s="37">
        <f t="shared" si="0"/>
        <v>0.83092339225273559</v>
      </c>
      <c r="AA12" s="26">
        <f t="shared" si="1"/>
        <v>0</v>
      </c>
    </row>
    <row r="13" spans="1:29" ht="40.5" customHeight="1" x14ac:dyDescent="0.4">
      <c r="A13" s="42" t="s">
        <v>178</v>
      </c>
      <c r="C13" s="90">
        <v>4285000</v>
      </c>
      <c r="D13" s="90"/>
      <c r="E13" s="90">
        <v>299966301785</v>
      </c>
      <c r="F13" s="90"/>
      <c r="G13" s="90">
        <v>321826187816</v>
      </c>
      <c r="H13" s="90"/>
      <c r="I13" s="90">
        <v>0</v>
      </c>
      <c r="J13" s="90"/>
      <c r="K13" s="90">
        <v>0</v>
      </c>
      <c r="L13" s="90"/>
      <c r="M13" s="90">
        <v>0</v>
      </c>
      <c r="N13" s="90"/>
      <c r="O13" s="90">
        <v>0</v>
      </c>
      <c r="P13" s="90"/>
      <c r="Q13" s="90">
        <v>4285000</v>
      </c>
      <c r="R13" s="90"/>
      <c r="S13" s="90">
        <v>77144</v>
      </c>
      <c r="T13" s="90"/>
      <c r="U13" s="90">
        <v>299966301785</v>
      </c>
      <c r="V13" s="90"/>
      <c r="W13" s="90">
        <v>330440145244</v>
      </c>
      <c r="X13" s="25"/>
      <c r="Y13" s="37">
        <f t="shared" si="0"/>
        <v>0.72980729091680985</v>
      </c>
      <c r="AA13" s="26">
        <f t="shared" si="1"/>
        <v>0</v>
      </c>
    </row>
    <row r="14" spans="1:29" ht="40.5" customHeight="1" x14ac:dyDescent="0.4">
      <c r="A14" s="42" t="s">
        <v>39</v>
      </c>
      <c r="C14" s="90">
        <v>6460000</v>
      </c>
      <c r="D14" s="90"/>
      <c r="E14" s="90">
        <v>184377124224</v>
      </c>
      <c r="F14" s="90"/>
      <c r="G14" s="90">
        <v>287202554990</v>
      </c>
      <c r="H14" s="90"/>
      <c r="I14" s="90">
        <v>0</v>
      </c>
      <c r="J14" s="90"/>
      <c r="K14" s="90">
        <v>0</v>
      </c>
      <c r="L14" s="90"/>
      <c r="M14" s="90">
        <v>0</v>
      </c>
      <c r="N14" s="90"/>
      <c r="O14" s="90">
        <v>0</v>
      </c>
      <c r="P14" s="90"/>
      <c r="Q14" s="90">
        <v>6460000</v>
      </c>
      <c r="R14" s="90"/>
      <c r="S14" s="90">
        <v>45675</v>
      </c>
      <c r="T14" s="90"/>
      <c r="U14" s="90">
        <v>184377124224</v>
      </c>
      <c r="V14" s="90"/>
      <c r="W14" s="90">
        <v>294951696440</v>
      </c>
      <c r="X14" s="25"/>
      <c r="Y14" s="37">
        <f t="shared" si="0"/>
        <v>0.65142780509082898</v>
      </c>
      <c r="AA14" s="26">
        <f t="shared" si="1"/>
        <v>0</v>
      </c>
    </row>
    <row r="15" spans="1:29" ht="40.5" customHeight="1" x14ac:dyDescent="0.4">
      <c r="A15" s="42" t="s">
        <v>191</v>
      </c>
      <c r="C15" s="90">
        <v>0</v>
      </c>
      <c r="D15" s="90"/>
      <c r="E15" s="90">
        <v>0</v>
      </c>
      <c r="F15" s="90"/>
      <c r="G15" s="90">
        <v>0</v>
      </c>
      <c r="H15" s="90"/>
      <c r="I15" s="90">
        <v>11500000</v>
      </c>
      <c r="J15" s="90"/>
      <c r="K15" s="90">
        <v>115042406250</v>
      </c>
      <c r="L15" s="90"/>
      <c r="M15" s="90">
        <v>0</v>
      </c>
      <c r="N15" s="90"/>
      <c r="O15" s="90">
        <v>0</v>
      </c>
      <c r="P15" s="90"/>
      <c r="Q15" s="90">
        <v>11500000</v>
      </c>
      <c r="R15" s="90"/>
      <c r="S15" s="90">
        <v>10000</v>
      </c>
      <c r="T15" s="90"/>
      <c r="U15" s="90">
        <v>115042406250</v>
      </c>
      <c r="V15" s="90"/>
      <c r="W15" s="90">
        <v>114957593750</v>
      </c>
      <c r="X15" s="25"/>
      <c r="Y15" s="37">
        <f t="shared" si="0"/>
        <v>0.25389436263276199</v>
      </c>
      <c r="AA15" s="26">
        <f t="shared" si="1"/>
        <v>0</v>
      </c>
    </row>
    <row r="16" spans="1:29" ht="40.5" customHeight="1" x14ac:dyDescent="0.6">
      <c r="A16" s="42" t="s">
        <v>181</v>
      </c>
      <c r="B16" s="21"/>
      <c r="C16" s="90">
        <v>2000000</v>
      </c>
      <c r="D16" s="90"/>
      <c r="E16" s="90">
        <v>20007375000</v>
      </c>
      <c r="F16" s="90"/>
      <c r="G16" s="90">
        <v>19992625000</v>
      </c>
      <c r="H16" s="90"/>
      <c r="I16" s="90">
        <v>0</v>
      </c>
      <c r="J16" s="90"/>
      <c r="K16" s="90">
        <v>0</v>
      </c>
      <c r="L16" s="90"/>
      <c r="M16" s="90">
        <v>0</v>
      </c>
      <c r="N16" s="90"/>
      <c r="O16" s="90">
        <v>0</v>
      </c>
      <c r="P16" s="90"/>
      <c r="Q16" s="90">
        <v>2000000</v>
      </c>
      <c r="R16" s="90"/>
      <c r="S16" s="184">
        <v>10650</v>
      </c>
      <c r="T16" s="90"/>
      <c r="U16" s="90">
        <v>20007375000</v>
      </c>
      <c r="V16" s="90"/>
      <c r="W16" s="90">
        <v>21292145625</v>
      </c>
      <c r="X16" s="25"/>
      <c r="Y16" s="37">
        <f t="shared" si="0"/>
        <v>4.7025651513720269E-2</v>
      </c>
      <c r="AA16" s="26">
        <f t="shared" si="1"/>
        <v>0</v>
      </c>
    </row>
    <row r="17" spans="1:27" ht="40.5" customHeight="1" x14ac:dyDescent="0.4">
      <c r="A17" s="42" t="s">
        <v>180</v>
      </c>
      <c r="C17" s="90">
        <v>2000000</v>
      </c>
      <c r="D17" s="90"/>
      <c r="E17" s="90">
        <v>20000000000</v>
      </c>
      <c r="F17" s="90"/>
      <c r="G17" s="90">
        <v>19992625000</v>
      </c>
      <c r="H17" s="90"/>
      <c r="I17" s="90">
        <v>0</v>
      </c>
      <c r="J17" s="90"/>
      <c r="K17" s="90">
        <v>0</v>
      </c>
      <c r="L17" s="90"/>
      <c r="M17" s="90">
        <v>0</v>
      </c>
      <c r="N17" s="90"/>
      <c r="O17" s="90">
        <v>0</v>
      </c>
      <c r="P17" s="90"/>
      <c r="Q17" s="90">
        <v>2000000</v>
      </c>
      <c r="R17" s="90"/>
      <c r="S17" s="90">
        <v>10641</v>
      </c>
      <c r="T17" s="90"/>
      <c r="U17" s="90">
        <v>20000000000</v>
      </c>
      <c r="V17" s="90"/>
      <c r="W17" s="90">
        <v>21274152262</v>
      </c>
      <c r="X17" s="25"/>
      <c r="Y17" s="37">
        <f t="shared" si="0"/>
        <v>4.6985911525421281E-2</v>
      </c>
      <c r="AA17" s="26">
        <f t="shared" si="1"/>
        <v>0</v>
      </c>
    </row>
    <row r="18" spans="1:27" ht="40.5" customHeight="1" x14ac:dyDescent="0.4">
      <c r="A18" s="42" t="s">
        <v>186</v>
      </c>
      <c r="C18" s="90">
        <v>1000000</v>
      </c>
      <c r="D18" s="90"/>
      <c r="E18" s="90">
        <v>20081402283</v>
      </c>
      <c r="F18" s="90"/>
      <c r="G18" s="90">
        <v>20540422925</v>
      </c>
      <c r="H18" s="90"/>
      <c r="I18" s="90">
        <v>0</v>
      </c>
      <c r="J18" s="90"/>
      <c r="K18" s="90">
        <v>0</v>
      </c>
      <c r="L18" s="90"/>
      <c r="M18" s="90">
        <v>0</v>
      </c>
      <c r="N18" s="90"/>
      <c r="O18" s="90">
        <v>0</v>
      </c>
      <c r="P18" s="90"/>
      <c r="Q18" s="90">
        <v>1000000</v>
      </c>
      <c r="R18" s="90"/>
      <c r="S18" s="90">
        <v>21133</v>
      </c>
      <c r="T18" s="90"/>
      <c r="U18" s="90">
        <v>20081402283</v>
      </c>
      <c r="V18" s="90"/>
      <c r="W18" s="90">
        <v>21125207206</v>
      </c>
      <c r="X18" s="25"/>
      <c r="Y18" s="37">
        <f>W18/$AA$9*100</f>
        <v>4.6656952743084019E-2</v>
      </c>
      <c r="AA18" s="26">
        <f t="shared" si="1"/>
        <v>0</v>
      </c>
    </row>
    <row r="19" spans="1:27" ht="40.5" customHeight="1" x14ac:dyDescent="0.4">
      <c r="A19" s="42" t="s">
        <v>179</v>
      </c>
      <c r="C19" s="90">
        <v>11500000</v>
      </c>
      <c r="D19" s="90"/>
      <c r="E19" s="90">
        <v>180328971782</v>
      </c>
      <c r="F19" s="90"/>
      <c r="G19" s="90">
        <v>186518695852</v>
      </c>
      <c r="H19" s="90"/>
      <c r="I19" s="90">
        <v>0</v>
      </c>
      <c r="J19" s="90"/>
      <c r="K19" s="90">
        <v>0</v>
      </c>
      <c r="L19" s="90"/>
      <c r="M19" s="90">
        <v>-11500000</v>
      </c>
      <c r="N19" s="90"/>
      <c r="O19" s="90">
        <v>-190703152386</v>
      </c>
      <c r="P19" s="90"/>
      <c r="Q19" s="90">
        <v>0</v>
      </c>
      <c r="R19" s="90"/>
      <c r="S19" s="90">
        <v>0</v>
      </c>
      <c r="T19" s="90"/>
      <c r="U19" s="90">
        <v>0</v>
      </c>
      <c r="V19" s="90"/>
      <c r="W19" s="90">
        <v>0</v>
      </c>
      <c r="X19" s="25"/>
      <c r="Y19" s="37">
        <f t="shared" si="0"/>
        <v>0</v>
      </c>
      <c r="AA19" s="26">
        <f t="shared" si="1"/>
        <v>0</v>
      </c>
    </row>
    <row r="20" spans="1:27" ht="40.5" customHeight="1" thickBot="1" x14ac:dyDescent="0.45">
      <c r="A20" s="42" t="s">
        <v>155</v>
      </c>
      <c r="C20" s="90">
        <v>909336</v>
      </c>
      <c r="D20" s="90"/>
      <c r="E20" s="137">
        <v>9564051623</v>
      </c>
      <c r="F20" s="90"/>
      <c r="G20" s="137">
        <v>10872473592</v>
      </c>
      <c r="H20" s="90"/>
      <c r="I20" s="137">
        <v>0</v>
      </c>
      <c r="J20" s="90"/>
      <c r="K20" s="137">
        <v>0</v>
      </c>
      <c r="L20" s="90"/>
      <c r="M20" s="137">
        <v>-909336</v>
      </c>
      <c r="N20" s="90"/>
      <c r="O20" s="137">
        <v>-11946134183</v>
      </c>
      <c r="P20" s="90"/>
      <c r="Q20" s="137">
        <v>0</v>
      </c>
      <c r="R20" s="90"/>
      <c r="S20" s="90">
        <v>0</v>
      </c>
      <c r="T20" s="90"/>
      <c r="U20" s="137">
        <v>0</v>
      </c>
      <c r="V20" s="90"/>
      <c r="W20" s="137">
        <v>0</v>
      </c>
      <c r="X20" s="25"/>
      <c r="Y20" s="38">
        <f t="shared" si="0"/>
        <v>0</v>
      </c>
      <c r="AA20" s="26">
        <f t="shared" si="1"/>
        <v>0</v>
      </c>
    </row>
    <row r="21" spans="1:27" ht="40.5" customHeight="1" thickBot="1" x14ac:dyDescent="0.45">
      <c r="A21" s="16"/>
      <c r="C21" s="92">
        <f>SUM(C10:C20)</f>
        <v>101962906</v>
      </c>
      <c r="D21" s="131"/>
      <c r="E21" s="138">
        <f>SUM(E10:E20)</f>
        <v>2282122162449</v>
      </c>
      <c r="F21" s="131"/>
      <c r="G21" s="138">
        <f>SUM(G10:G20)</f>
        <v>2598074390298</v>
      </c>
      <c r="H21" s="131"/>
      <c r="I21" s="138">
        <f>SUM(I10:I20)</f>
        <v>56380000</v>
      </c>
      <c r="J21" s="131"/>
      <c r="K21" s="138">
        <f>SUM(K10:K20)</f>
        <v>1496428614600</v>
      </c>
      <c r="L21" s="131"/>
      <c r="M21" s="138">
        <f>SUM(M10:M20)</f>
        <v>-33532194</v>
      </c>
      <c r="N21" s="131"/>
      <c r="O21" s="138">
        <f>SUM(O10:O20)</f>
        <v>-931766640064</v>
      </c>
      <c r="P21" s="131"/>
      <c r="Q21" s="138">
        <f>SUM(Q10:Q20)</f>
        <v>124810712</v>
      </c>
      <c r="R21" s="131"/>
      <c r="S21" s="131"/>
      <c r="T21" s="131"/>
      <c r="U21" s="138">
        <f>SUM(U10:U20)</f>
        <v>2893069574391</v>
      </c>
      <c r="V21" s="131"/>
      <c r="W21" s="138">
        <f>SUM(W10:W20)</f>
        <v>3237203629929</v>
      </c>
      <c r="X21" s="7"/>
      <c r="Y21" s="47">
        <f>SUM(Y10:Y20)</f>
        <v>7.1496603705945878</v>
      </c>
      <c r="AA21" s="10"/>
    </row>
    <row r="22" spans="1:27" ht="16.5" thickTop="1" x14ac:dyDescent="0.4"/>
    <row r="23" spans="1:27" ht="24.75" hidden="1" x14ac:dyDescent="0.4">
      <c r="C23" s="95"/>
      <c r="D23" s="95"/>
      <c r="E23" s="95">
        <v>2282122162449</v>
      </c>
      <c r="F23" s="95"/>
      <c r="G23" s="95">
        <v>2598074390298</v>
      </c>
      <c r="H23" s="95"/>
      <c r="I23" s="95">
        <v>56380000</v>
      </c>
      <c r="J23" s="95"/>
      <c r="K23" s="95">
        <v>1496428614600</v>
      </c>
      <c r="L23" s="95"/>
      <c r="M23" s="95">
        <v>-33532194</v>
      </c>
      <c r="N23" s="95"/>
      <c r="O23" s="95">
        <v>-931766640064</v>
      </c>
      <c r="P23" s="95"/>
      <c r="Q23" s="95">
        <f>C21+I21+M21</f>
        <v>124810712</v>
      </c>
      <c r="R23" s="95"/>
      <c r="S23" s="95"/>
      <c r="T23" s="95"/>
      <c r="U23" s="95">
        <v>2893069574391</v>
      </c>
      <c r="V23" s="95"/>
      <c r="W23" s="95">
        <v>344134055538</v>
      </c>
      <c r="Y23" s="37">
        <v>7.15</v>
      </c>
    </row>
    <row r="24" spans="1:27" ht="24.75" hidden="1" x14ac:dyDescent="0.4">
      <c r="C24" s="95"/>
      <c r="D24" s="95"/>
      <c r="E24" s="95">
        <f>E23-E21</f>
        <v>0</v>
      </c>
      <c r="F24" s="95"/>
      <c r="G24" s="95">
        <f>G23-G21</f>
        <v>0</v>
      </c>
      <c r="H24" s="95"/>
      <c r="I24" s="95">
        <f>I23-I21</f>
        <v>0</v>
      </c>
      <c r="J24" s="95"/>
      <c r="K24" s="95">
        <f>K23-K21</f>
        <v>0</v>
      </c>
      <c r="L24" s="95"/>
      <c r="M24" s="95">
        <f>M23-M21</f>
        <v>0</v>
      </c>
      <c r="N24" s="95"/>
      <c r="O24" s="95">
        <f>O23-O21</f>
        <v>0</v>
      </c>
      <c r="P24" s="95"/>
      <c r="Q24" s="95">
        <f>Q23-Q21</f>
        <v>0</v>
      </c>
      <c r="R24" s="95"/>
      <c r="S24" s="95"/>
      <c r="T24" s="95"/>
      <c r="U24" s="95">
        <f>U23-U21</f>
        <v>0</v>
      </c>
      <c r="V24" s="95"/>
      <c r="W24" s="95">
        <f>U23+W23</f>
        <v>3237203629929</v>
      </c>
      <c r="Y24" s="37">
        <f>Y23-Y21</f>
        <v>3.3962940541254483E-4</v>
      </c>
    </row>
    <row r="25" spans="1:27" ht="22.5" hidden="1" x14ac:dyDescent="0.4">
      <c r="G25" s="95"/>
      <c r="W25" s="95">
        <f>W24-W21</f>
        <v>0</v>
      </c>
    </row>
    <row r="26" spans="1:27" x14ac:dyDescent="0.4">
      <c r="U26" s="97" t="s">
        <v>144</v>
      </c>
    </row>
  </sheetData>
  <sortState xmlns:xlrd2="http://schemas.microsoft.com/office/spreadsheetml/2017/richdata2" ref="A10:Y20">
    <sortCondition descending="1" ref="W10:W20"/>
  </sortState>
  <mergeCells count="19">
    <mergeCell ref="M8:O8"/>
    <mergeCell ref="A5:Y5"/>
    <mergeCell ref="I7:O7"/>
    <mergeCell ref="Q7:Y7"/>
    <mergeCell ref="A1:Y1"/>
    <mergeCell ref="A2:Y2"/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  <mergeCell ref="Q8:Q9"/>
    <mergeCell ref="S8:S9"/>
    <mergeCell ref="I8:K8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20"/>
  <sheetViews>
    <sheetView rightToLeft="1" view="pageBreakPreview" topLeftCell="B1" zoomScale="66" zoomScaleNormal="100" zoomScaleSheetLayoutView="66" workbookViewId="0">
      <selection activeCell="B13" sqref="A13:XFD15"/>
    </sheetView>
  </sheetViews>
  <sheetFormatPr defaultColWidth="9.140625" defaultRowHeight="15.75" x14ac:dyDescent="0.4"/>
  <cols>
    <col min="1" max="1" width="39" style="17" bestFit="1" customWidth="1"/>
    <col min="2" max="2" width="1.42578125" style="17" customWidth="1"/>
    <col min="3" max="3" width="16.28515625" style="17" customWidth="1"/>
    <col min="4" max="4" width="1.42578125" style="17" customWidth="1"/>
    <col min="5" max="5" width="24.28515625" style="17" customWidth="1"/>
    <col min="6" max="6" width="1.42578125" style="17" customWidth="1"/>
    <col min="7" max="7" width="20.5703125" style="17" bestFit="1" customWidth="1"/>
    <col min="8" max="8" width="1.42578125" style="17" customWidth="1"/>
    <col min="9" max="9" width="17.140625" style="17" bestFit="1" customWidth="1"/>
    <col min="10" max="10" width="1.42578125" style="17" customWidth="1"/>
    <col min="11" max="11" width="12" style="17" customWidth="1"/>
    <col min="12" max="12" width="1.42578125" style="17" customWidth="1"/>
    <col min="13" max="13" width="11.28515625" style="17" customWidth="1"/>
    <col min="14" max="14" width="1.42578125" style="17" customWidth="1"/>
    <col min="15" max="15" width="14.42578125" style="97" bestFit="1" customWidth="1"/>
    <col min="16" max="16" width="1.42578125" style="97" customWidth="1"/>
    <col min="17" max="17" width="25.42578125" style="97" bestFit="1" customWidth="1"/>
    <col min="18" max="18" width="1.42578125" style="97" customWidth="1"/>
    <col min="19" max="19" width="25.5703125" style="97" bestFit="1" customWidth="1"/>
    <col min="20" max="20" width="1.42578125" style="97" customWidth="1"/>
    <col min="21" max="21" width="14.140625" style="97" bestFit="1" customWidth="1"/>
    <col min="22" max="22" width="1.42578125" style="97" customWidth="1"/>
    <col min="23" max="23" width="25.28515625" style="97" bestFit="1" customWidth="1"/>
    <col min="24" max="24" width="1.42578125" style="97" customWidth="1"/>
    <col min="25" max="25" width="13.28515625" style="97" bestFit="1" customWidth="1"/>
    <col min="26" max="26" width="1.42578125" style="97" customWidth="1"/>
    <col min="27" max="27" width="24" style="97" bestFit="1" customWidth="1"/>
    <col min="28" max="28" width="1.42578125" style="97" customWidth="1"/>
    <col min="29" max="29" width="14.140625" style="97" bestFit="1" customWidth="1"/>
    <col min="30" max="30" width="1.42578125" style="97" customWidth="1"/>
    <col min="31" max="31" width="21.7109375" style="97" bestFit="1" customWidth="1"/>
    <col min="32" max="32" width="1.42578125" style="97" customWidth="1"/>
    <col min="33" max="33" width="25" style="97" bestFit="1" customWidth="1"/>
    <col min="34" max="34" width="1.42578125" style="97" customWidth="1"/>
    <col min="35" max="35" width="25" style="97" bestFit="1" customWidth="1"/>
    <col min="36" max="36" width="1.42578125" style="17" customWidth="1"/>
    <col min="37" max="37" width="25.140625" style="17" bestFit="1" customWidth="1"/>
    <col min="38" max="38" width="1.140625" style="17" customWidth="1"/>
    <col min="39" max="39" width="22.7109375" style="17" hidden="1" customWidth="1"/>
    <col min="40" max="40" width="20.28515625" style="17" bestFit="1" customWidth="1"/>
    <col min="41" max="16384" width="9.140625" style="17"/>
  </cols>
  <sheetData>
    <row r="1" spans="1:40" ht="46.5" customHeigh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</row>
    <row r="2" spans="1:40" ht="46.5" customHeight="1" x14ac:dyDescent="0.4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</row>
    <row r="3" spans="1:40" ht="46.5" customHeight="1" x14ac:dyDescent="0.4">
      <c r="A3" s="147" t="str">
        <f>سهام!A3</f>
        <v>به تاریخ 31 مرداد 1405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</row>
    <row r="4" spans="1:40" ht="46.5" customHeight="1" x14ac:dyDescent="0.4"/>
    <row r="5" spans="1:40" ht="46.5" customHeight="1" x14ac:dyDescent="0.4">
      <c r="A5" s="146" t="s">
        <v>104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</row>
    <row r="6" spans="1:40" ht="46.5" customHeight="1" x14ac:dyDescent="0.4">
      <c r="A6" s="11"/>
      <c r="B6" s="11"/>
      <c r="C6" s="145" t="s">
        <v>103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</row>
    <row r="7" spans="1:40" ht="46.5" customHeight="1" thickBot="1" x14ac:dyDescent="0.8">
      <c r="A7" s="23"/>
      <c r="B7" s="23"/>
      <c r="C7" s="148" t="s">
        <v>44</v>
      </c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81"/>
      <c r="O7" s="174" t="str">
        <f>سهام!C8</f>
        <v>1405/04/31</v>
      </c>
      <c r="P7" s="174"/>
      <c r="Q7" s="174"/>
      <c r="R7" s="174"/>
      <c r="S7" s="174"/>
      <c r="T7" s="111"/>
      <c r="U7" s="174" t="s">
        <v>2</v>
      </c>
      <c r="V7" s="174"/>
      <c r="W7" s="174"/>
      <c r="X7" s="174"/>
      <c r="Y7" s="174"/>
      <c r="Z7" s="174"/>
      <c r="AA7" s="174"/>
      <c r="AB7" s="111"/>
      <c r="AC7" s="148" t="str">
        <f>سهام!Q8</f>
        <v>1405/05/31</v>
      </c>
      <c r="AD7" s="148"/>
      <c r="AE7" s="148"/>
      <c r="AF7" s="148"/>
      <c r="AG7" s="148"/>
      <c r="AH7" s="148"/>
      <c r="AI7" s="148"/>
      <c r="AJ7" s="148"/>
      <c r="AK7" s="148"/>
    </row>
    <row r="8" spans="1:40" ht="46.5" customHeight="1" thickBot="1" x14ac:dyDescent="0.7">
      <c r="A8" s="149" t="s">
        <v>45</v>
      </c>
      <c r="B8" s="24"/>
      <c r="C8" s="155" t="s">
        <v>46</v>
      </c>
      <c r="D8" s="24"/>
      <c r="E8" s="155" t="s">
        <v>47</v>
      </c>
      <c r="F8" s="24"/>
      <c r="G8" s="155" t="s">
        <v>48</v>
      </c>
      <c r="H8" s="24"/>
      <c r="I8" s="155" t="s">
        <v>49</v>
      </c>
      <c r="J8" s="24"/>
      <c r="K8" s="155" t="s">
        <v>50</v>
      </c>
      <c r="L8" s="24"/>
      <c r="M8" s="155" t="s">
        <v>32</v>
      </c>
      <c r="N8" s="24"/>
      <c r="O8" s="175" t="s">
        <v>6</v>
      </c>
      <c r="P8" s="106"/>
      <c r="Q8" s="175" t="s">
        <v>7</v>
      </c>
      <c r="R8" s="106"/>
      <c r="S8" s="176" t="s">
        <v>8</v>
      </c>
      <c r="T8" s="106"/>
      <c r="U8" s="157" t="s">
        <v>3</v>
      </c>
      <c r="V8" s="157"/>
      <c r="W8" s="157"/>
      <c r="X8" s="106"/>
      <c r="Y8" s="157" t="s">
        <v>4</v>
      </c>
      <c r="Z8" s="157"/>
      <c r="AA8" s="157"/>
      <c r="AB8" s="106"/>
      <c r="AC8" s="175" t="s">
        <v>6</v>
      </c>
      <c r="AD8" s="106"/>
      <c r="AE8" s="176" t="s">
        <v>10</v>
      </c>
      <c r="AF8" s="106"/>
      <c r="AG8" s="175" t="s">
        <v>7</v>
      </c>
      <c r="AH8" s="106"/>
      <c r="AI8" s="176" t="s">
        <v>8</v>
      </c>
      <c r="AJ8" s="24"/>
      <c r="AK8" s="155" t="s">
        <v>170</v>
      </c>
    </row>
    <row r="9" spans="1:40" ht="46.5" customHeight="1" thickBot="1" x14ac:dyDescent="0.7">
      <c r="A9" s="150"/>
      <c r="B9" s="24"/>
      <c r="C9" s="152"/>
      <c r="D9" s="24"/>
      <c r="E9" s="152"/>
      <c r="F9" s="24"/>
      <c r="G9" s="152"/>
      <c r="H9" s="24"/>
      <c r="I9" s="152"/>
      <c r="J9" s="24"/>
      <c r="K9" s="152"/>
      <c r="L9" s="24"/>
      <c r="M9" s="152"/>
      <c r="N9" s="24"/>
      <c r="O9" s="157"/>
      <c r="P9" s="106"/>
      <c r="Q9" s="157"/>
      <c r="R9" s="106"/>
      <c r="S9" s="177"/>
      <c r="T9" s="106"/>
      <c r="U9" s="127" t="s">
        <v>6</v>
      </c>
      <c r="V9" s="106"/>
      <c r="W9" s="178" t="s">
        <v>7</v>
      </c>
      <c r="X9" s="106"/>
      <c r="Y9" s="127" t="s">
        <v>6</v>
      </c>
      <c r="Z9" s="106"/>
      <c r="AA9" s="127" t="s">
        <v>9</v>
      </c>
      <c r="AB9" s="106"/>
      <c r="AC9" s="157"/>
      <c r="AD9" s="106"/>
      <c r="AE9" s="177"/>
      <c r="AF9" s="106"/>
      <c r="AG9" s="157"/>
      <c r="AH9" s="106"/>
      <c r="AI9" s="177"/>
      <c r="AJ9" s="24"/>
      <c r="AK9" s="152"/>
      <c r="AM9" s="87">
        <f>سهام!AA10</f>
        <v>45277725963643</v>
      </c>
      <c r="AN9" s="88"/>
    </row>
    <row r="10" spans="1:40" ht="46.5" customHeight="1" thickBot="1" x14ac:dyDescent="0.65">
      <c r="A10" s="52" t="s">
        <v>51</v>
      </c>
      <c r="B10" s="18"/>
      <c r="C10" s="25" t="s">
        <v>52</v>
      </c>
      <c r="D10" s="25"/>
      <c r="E10" s="25" t="s">
        <v>52</v>
      </c>
      <c r="F10" s="25"/>
      <c r="G10" s="25" t="s">
        <v>53</v>
      </c>
      <c r="H10" s="25"/>
      <c r="I10" s="25" t="s">
        <v>54</v>
      </c>
      <c r="J10" s="25"/>
      <c r="K10" s="53">
        <v>18</v>
      </c>
      <c r="L10" s="53"/>
      <c r="M10" s="54">
        <v>23.5</v>
      </c>
      <c r="N10" s="25"/>
      <c r="O10" s="179">
        <v>464000</v>
      </c>
      <c r="P10" s="90"/>
      <c r="Q10" s="179">
        <v>464129399463</v>
      </c>
      <c r="R10" s="90"/>
      <c r="S10" s="179">
        <v>463663600000</v>
      </c>
      <c r="T10" s="90"/>
      <c r="U10" s="179">
        <v>1130000</v>
      </c>
      <c r="V10" s="90"/>
      <c r="W10" s="179">
        <v>1130233249998</v>
      </c>
      <c r="X10" s="90"/>
      <c r="Y10" s="179">
        <v>-50000</v>
      </c>
      <c r="Z10" s="90"/>
      <c r="AA10" s="179">
        <v>-49963750000</v>
      </c>
      <c r="AB10" s="90"/>
      <c r="AC10" s="179">
        <v>1544000</v>
      </c>
      <c r="AD10" s="90"/>
      <c r="AE10" s="90">
        <v>6000000</v>
      </c>
      <c r="AF10" s="90"/>
      <c r="AG10" s="179">
        <v>1544348899461</v>
      </c>
      <c r="AH10" s="90"/>
      <c r="AI10" s="179">
        <v>1542880600000</v>
      </c>
      <c r="AJ10" s="25"/>
      <c r="AK10" s="89">
        <f>AI10/$AM$9*100</f>
        <v>3.4075929547320873</v>
      </c>
      <c r="AM10" s="26">
        <f>O10+U10+Y10-AC10</f>
        <v>0</v>
      </c>
      <c r="AN10" s="26"/>
    </row>
    <row r="11" spans="1:40" ht="46.5" customHeight="1" thickBot="1" x14ac:dyDescent="0.65">
      <c r="A11" s="80"/>
      <c r="B11" s="18"/>
      <c r="C11" s="53"/>
      <c r="D11" s="25"/>
      <c r="E11" s="53"/>
      <c r="F11" s="25"/>
      <c r="G11" s="53"/>
      <c r="H11" s="25"/>
      <c r="I11" s="53"/>
      <c r="J11" s="25"/>
      <c r="K11" s="53"/>
      <c r="L11" s="25"/>
      <c r="M11" s="53"/>
      <c r="N11" s="25"/>
      <c r="O11" s="180">
        <f>SUM(O10)</f>
        <v>464000</v>
      </c>
      <c r="P11" s="90"/>
      <c r="Q11" s="180">
        <f>SUM(Q10)</f>
        <v>464129399463</v>
      </c>
      <c r="R11" s="90"/>
      <c r="S11" s="180">
        <f>SUM(S10)</f>
        <v>463663600000</v>
      </c>
      <c r="T11" s="90"/>
      <c r="U11" s="180">
        <f>SUM(U10)</f>
        <v>1130000</v>
      </c>
      <c r="V11" s="90"/>
      <c r="W11" s="180">
        <f>SUM(W10)</f>
        <v>1130233249998</v>
      </c>
      <c r="X11" s="90"/>
      <c r="Y11" s="180">
        <f>SUM(Y10)</f>
        <v>-50000</v>
      </c>
      <c r="Z11" s="90"/>
      <c r="AA11" s="180">
        <f>SUM(AA10)</f>
        <v>-49963750000</v>
      </c>
      <c r="AB11" s="90"/>
      <c r="AC11" s="180">
        <f>SUM(AC10:AC10)</f>
        <v>1544000</v>
      </c>
      <c r="AD11" s="90"/>
      <c r="AE11" s="90"/>
      <c r="AF11" s="90"/>
      <c r="AG11" s="180">
        <f>SUM(AG10:AG10)</f>
        <v>1544348899461</v>
      </c>
      <c r="AH11" s="90"/>
      <c r="AI11" s="180">
        <f>SUM(AI10:AI10)</f>
        <v>1542880600000</v>
      </c>
      <c r="AJ11" s="25"/>
      <c r="AK11" s="57">
        <f>SUM(AK10:AK10)</f>
        <v>3.4075929547320873</v>
      </c>
    </row>
    <row r="12" spans="1:40" ht="16.5" thickTop="1" x14ac:dyDescent="0.4"/>
    <row r="13" spans="1:40" ht="24.75" hidden="1" x14ac:dyDescent="0.4">
      <c r="O13" s="90"/>
      <c r="P13" s="90"/>
      <c r="Q13" s="90">
        <v>464129399463</v>
      </c>
      <c r="R13" s="90"/>
      <c r="S13" s="90">
        <v>463663600000</v>
      </c>
      <c r="T13" s="90"/>
      <c r="U13" s="90">
        <v>1130000</v>
      </c>
      <c r="V13" s="90"/>
      <c r="W13" s="90">
        <v>1130233249998</v>
      </c>
      <c r="X13" s="90"/>
      <c r="Y13" s="90">
        <v>-50000</v>
      </c>
      <c r="Z13" s="90"/>
      <c r="AA13" s="90">
        <v>-49963750000</v>
      </c>
      <c r="AB13" s="90"/>
      <c r="AC13" s="90">
        <f>O10+U10+Y10</f>
        <v>1544000</v>
      </c>
      <c r="AD13" s="90"/>
      <c r="AE13" s="90"/>
      <c r="AF13" s="90"/>
      <c r="AG13" s="90">
        <v>1544348899461</v>
      </c>
      <c r="AH13" s="90"/>
      <c r="AI13" s="90">
        <v>-1468299461</v>
      </c>
      <c r="AJ13" s="26"/>
      <c r="AK13" s="73">
        <v>1.1499999999999999</v>
      </c>
    </row>
    <row r="14" spans="1:40" ht="22.5" hidden="1" x14ac:dyDescent="0.4">
      <c r="O14" s="95"/>
      <c r="P14" s="95"/>
      <c r="Q14" s="95">
        <f>Q13-Q11</f>
        <v>0</v>
      </c>
      <c r="R14" s="95"/>
      <c r="S14" s="95">
        <f>S13-S11</f>
        <v>0</v>
      </c>
      <c r="T14" s="95"/>
      <c r="U14" s="95">
        <f>U13-U11</f>
        <v>0</v>
      </c>
      <c r="V14" s="95"/>
      <c r="W14" s="95">
        <f>W13-W11</f>
        <v>0</v>
      </c>
      <c r="X14" s="95"/>
      <c r="Y14" s="95">
        <f>Y13-Y11</f>
        <v>0</v>
      </c>
      <c r="Z14" s="95"/>
      <c r="AA14" s="95">
        <f>AA13-AA11</f>
        <v>0</v>
      </c>
      <c r="AB14" s="95"/>
      <c r="AC14" s="95">
        <f>AC13-AC11</f>
        <v>0</v>
      </c>
      <c r="AD14" s="95"/>
      <c r="AE14" s="95"/>
      <c r="AF14" s="95"/>
      <c r="AG14" s="95">
        <f>AG13-AG11</f>
        <v>0</v>
      </c>
      <c r="AH14" s="95"/>
      <c r="AI14" s="95">
        <f>AG13+AI13</f>
        <v>1542880600000</v>
      </c>
      <c r="AJ14" s="12"/>
      <c r="AK14" s="12">
        <f>AK13-AK11</f>
        <v>-2.2575929547320874</v>
      </c>
    </row>
    <row r="15" spans="1:40" ht="22.5" hidden="1" x14ac:dyDescent="0.4"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>
        <f>AI14-AI11</f>
        <v>0</v>
      </c>
      <c r="AJ15" s="12"/>
      <c r="AK15" s="12"/>
    </row>
    <row r="17" spans="15:37" ht="22.5" x14ac:dyDescent="0.55000000000000004"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6"/>
      <c r="AK17" s="96"/>
    </row>
    <row r="18" spans="15:37" ht="22.5" x14ac:dyDescent="0.55000000000000004"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6"/>
      <c r="AK18" s="96"/>
    </row>
    <row r="19" spans="15:37" ht="22.5" x14ac:dyDescent="0.55000000000000004"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6"/>
      <c r="AK19" s="96"/>
    </row>
    <row r="20" spans="15:37" x14ac:dyDescent="0.4">
      <c r="Q20" s="181"/>
      <c r="R20" s="181"/>
      <c r="S20" s="181"/>
    </row>
  </sheetData>
  <mergeCells count="26"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  <mergeCell ref="A5:AK5"/>
    <mergeCell ref="O7:S7"/>
    <mergeCell ref="U7:AA7"/>
    <mergeCell ref="AC7:AK7"/>
    <mergeCell ref="C7:M7"/>
    <mergeCell ref="AE8:AE9"/>
    <mergeCell ref="AC8:AC9"/>
    <mergeCell ref="AG8:AG9"/>
    <mergeCell ref="AI8:AI9"/>
    <mergeCell ref="AK8:AK9"/>
  </mergeCells>
  <pageMargins left="0.39" right="0.39" top="0.39" bottom="0.39" header="0" footer="0"/>
  <pageSetup paperSize="9" scale="3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zoomScaleNormal="100" zoomScaleSheetLayoutView="100" workbookViewId="0">
      <selection activeCell="C30" sqref="C30"/>
    </sheetView>
  </sheetViews>
  <sheetFormatPr defaultColWidth="9.140625" defaultRowHeight="15.75" x14ac:dyDescent="0.4"/>
  <cols>
    <col min="1" max="1" width="30.28515625" style="17" customWidth="1"/>
    <col min="2" max="2" width="1.42578125" style="17" customWidth="1"/>
    <col min="3" max="3" width="27.5703125" style="97" customWidth="1"/>
    <col min="4" max="4" width="1.42578125" style="97" customWidth="1"/>
    <col min="5" max="5" width="27.140625" style="97" bestFit="1" customWidth="1"/>
    <col min="6" max="6" width="1.42578125" style="97" customWidth="1"/>
    <col min="7" max="7" width="28.42578125" style="97" bestFit="1" customWidth="1"/>
    <col min="8" max="8" width="1.42578125" style="97" customWidth="1"/>
    <col min="9" max="9" width="26.140625" style="97" bestFit="1" customWidth="1"/>
    <col min="10" max="10" width="1.42578125" style="17" customWidth="1"/>
    <col min="11" max="11" width="27.28515625" style="17" bestFit="1" customWidth="1"/>
    <col min="12" max="12" width="1.42578125" style="17" customWidth="1"/>
    <col min="13" max="13" width="22.7109375" style="17" hidden="1" customWidth="1"/>
    <col min="14" max="16384" width="9.140625" style="17"/>
  </cols>
  <sheetData>
    <row r="1" spans="1:13" ht="39" customHeight="1" x14ac:dyDescent="0.4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2" spans="1:13" ht="39" customHeight="1" x14ac:dyDescent="0.4">
      <c r="A2" s="147" t="s">
        <v>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3" ht="39" customHeight="1" x14ac:dyDescent="0.4">
      <c r="A3" s="147" t="str">
        <f>سهام!A3</f>
        <v>به تاریخ 31 مرداد 1405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3" ht="39" customHeight="1" x14ac:dyDescent="0.4"/>
    <row r="5" spans="1:13" ht="39" customHeight="1" x14ac:dyDescent="0.4">
      <c r="A5" s="146" t="s">
        <v>107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3" ht="39" customHeight="1" x14ac:dyDescent="0.4">
      <c r="A6" s="11"/>
      <c r="B6" s="11"/>
      <c r="C6" s="145" t="s">
        <v>103</v>
      </c>
      <c r="D6" s="145"/>
      <c r="E6" s="145"/>
      <c r="F6" s="145"/>
      <c r="G6" s="145"/>
      <c r="H6" s="145"/>
      <c r="I6" s="145"/>
      <c r="J6" s="145"/>
      <c r="K6" s="145"/>
    </row>
    <row r="7" spans="1:13" ht="39" customHeight="1" thickBot="1" x14ac:dyDescent="0.45">
      <c r="A7" s="51"/>
      <c r="B7" s="51"/>
      <c r="C7" s="127" t="str">
        <f>سهام!C8</f>
        <v>1405/04/31</v>
      </c>
      <c r="D7" s="107"/>
      <c r="E7" s="157" t="s">
        <v>2</v>
      </c>
      <c r="F7" s="157"/>
      <c r="G7" s="157"/>
      <c r="H7" s="107"/>
      <c r="I7" s="150" t="str">
        <f>سهام!Q8</f>
        <v>1405/05/31</v>
      </c>
      <c r="J7" s="150"/>
      <c r="K7" s="150"/>
    </row>
    <row r="8" spans="1:13" ht="39" customHeight="1" thickBot="1" x14ac:dyDescent="0.45">
      <c r="A8" s="50" t="s">
        <v>169</v>
      </c>
      <c r="B8" s="51"/>
      <c r="C8" s="127" t="s">
        <v>56</v>
      </c>
      <c r="D8" s="107"/>
      <c r="E8" s="127" t="s">
        <v>57</v>
      </c>
      <c r="F8" s="107"/>
      <c r="G8" s="127" t="s">
        <v>58</v>
      </c>
      <c r="H8" s="107"/>
      <c r="I8" s="127" t="s">
        <v>56</v>
      </c>
      <c r="J8" s="51"/>
      <c r="K8" s="50" t="s">
        <v>170</v>
      </c>
    </row>
    <row r="9" spans="1:13" ht="39" customHeight="1" x14ac:dyDescent="0.6">
      <c r="A9" s="78" t="s">
        <v>185</v>
      </c>
      <c r="B9" s="18"/>
      <c r="C9" s="173">
        <v>1225976117927</v>
      </c>
      <c r="D9" s="90"/>
      <c r="E9" s="173">
        <v>4510624250490</v>
      </c>
      <c r="F9" s="90"/>
      <c r="G9" s="90">
        <v>-5418946281853</v>
      </c>
      <c r="H9" s="90"/>
      <c r="I9" s="173">
        <f>C9+E9+G9</f>
        <v>317654086564</v>
      </c>
      <c r="J9" s="25"/>
      <c r="K9" s="79">
        <f>I9/$M$9*100</f>
        <v>0.70156811059607793</v>
      </c>
      <c r="M9" s="87">
        <f>اوراق!AM9</f>
        <v>45277725963643</v>
      </c>
    </row>
    <row r="10" spans="1:13" ht="39" customHeight="1" x14ac:dyDescent="0.6">
      <c r="A10" s="36" t="s">
        <v>106</v>
      </c>
      <c r="B10" s="18"/>
      <c r="C10" s="90">
        <v>596223543366</v>
      </c>
      <c r="D10" s="90"/>
      <c r="E10" s="90">
        <v>667103076026</v>
      </c>
      <c r="F10" s="90"/>
      <c r="G10" s="90">
        <v>-1257675950638</v>
      </c>
      <c r="H10" s="90"/>
      <c r="I10" s="90">
        <f>C10+E10+G10</f>
        <v>5650668754</v>
      </c>
      <c r="J10" s="25"/>
      <c r="K10" s="55">
        <f>I10/$M$9*100</f>
        <v>1.2480018891711481E-2</v>
      </c>
    </row>
    <row r="11" spans="1:13" ht="39" customHeight="1" x14ac:dyDescent="0.6">
      <c r="A11" s="36" t="s">
        <v>105</v>
      </c>
      <c r="B11" s="18"/>
      <c r="C11" s="90">
        <v>50347981</v>
      </c>
      <c r="D11" s="90"/>
      <c r="E11" s="90">
        <v>0</v>
      </c>
      <c r="F11" s="90"/>
      <c r="G11" s="90">
        <v>0</v>
      </c>
      <c r="H11" s="90"/>
      <c r="I11" s="90">
        <f>C11+E11+G11</f>
        <v>50347981</v>
      </c>
      <c r="J11" s="25"/>
      <c r="K11" s="55">
        <f>I11/$M$9*100</f>
        <v>1.1119812209744877E-4</v>
      </c>
    </row>
    <row r="12" spans="1:13" ht="39" customHeight="1" thickBot="1" x14ac:dyDescent="0.65">
      <c r="A12" s="36" t="s">
        <v>156</v>
      </c>
      <c r="B12" s="18"/>
      <c r="C12" s="137">
        <v>1394688</v>
      </c>
      <c r="D12" s="90"/>
      <c r="E12" s="137">
        <v>0</v>
      </c>
      <c r="F12" s="90"/>
      <c r="G12" s="137">
        <v>-39000</v>
      </c>
      <c r="H12" s="90"/>
      <c r="I12" s="137">
        <f>C12+E12+G12</f>
        <v>1355688</v>
      </c>
      <c r="J12" s="25"/>
      <c r="K12" s="56">
        <f>I12/$M$9*100</f>
        <v>2.9941609724140898E-6</v>
      </c>
    </row>
    <row r="13" spans="1:13" ht="39" customHeight="1" thickBot="1" x14ac:dyDescent="0.65">
      <c r="A13" s="36"/>
      <c r="B13" s="18"/>
      <c r="C13" s="138">
        <f>SUM(C9:C12)</f>
        <v>1822251403962</v>
      </c>
      <c r="D13" s="131"/>
      <c r="E13" s="138">
        <f>SUM(E9:E12)</f>
        <v>5177727326516</v>
      </c>
      <c r="F13" s="131"/>
      <c r="G13" s="138">
        <f>SUM(G9:G12)</f>
        <v>-6676622271491</v>
      </c>
      <c r="H13" s="131"/>
      <c r="I13" s="138">
        <f>SUM(I9:I12)</f>
        <v>323356458987</v>
      </c>
      <c r="J13" s="7"/>
      <c r="K13" s="47">
        <f>SUM(K9:K12)</f>
        <v>0.71416232177085925</v>
      </c>
    </row>
    <row r="14" spans="1:13" ht="16.5" thickTop="1" x14ac:dyDescent="0.4"/>
    <row r="15" spans="1:13" ht="24.75" hidden="1" x14ac:dyDescent="0.4">
      <c r="C15" s="95">
        <v>1822251403962</v>
      </c>
      <c r="D15" s="95"/>
      <c r="E15" s="95">
        <v>5177727326516</v>
      </c>
      <c r="F15" s="95"/>
      <c r="G15" s="95">
        <v>-6676622271491</v>
      </c>
      <c r="H15" s="95"/>
      <c r="I15" s="90">
        <v>323356458987</v>
      </c>
      <c r="K15" s="55">
        <v>0.71</v>
      </c>
    </row>
    <row r="16" spans="1:13" ht="24.75" hidden="1" x14ac:dyDescent="0.4">
      <c r="C16" s="90">
        <f>C15-C13</f>
        <v>0</v>
      </c>
      <c r="E16" s="90">
        <f>E15-E13</f>
        <v>0</v>
      </c>
      <c r="F16" s="90"/>
      <c r="G16" s="90">
        <f>G15-G13</f>
        <v>0</v>
      </c>
      <c r="H16" s="90"/>
      <c r="I16" s="90">
        <f>I15-I13</f>
        <v>0</v>
      </c>
      <c r="K16" s="55">
        <f>K15-K13</f>
        <v>-4.1623217708592897E-3</v>
      </c>
    </row>
  </sheetData>
  <sortState xmlns:xlrd2="http://schemas.microsoft.com/office/spreadsheetml/2017/richdata2" ref="A9:K12">
    <sortCondition descending="1" ref="I9:I12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7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zoomScaleNormal="100" zoomScaleSheetLayoutView="100" workbookViewId="0">
      <selection activeCell="A15" sqref="A15:XFD16"/>
    </sheetView>
  </sheetViews>
  <sheetFormatPr defaultColWidth="9.140625" defaultRowHeight="15.75" x14ac:dyDescent="0.4"/>
  <cols>
    <col min="1" max="1" width="68" style="19" bestFit="1" customWidth="1"/>
    <col min="2" max="2" width="1.42578125" style="19" customWidth="1"/>
    <col min="3" max="3" width="21.5703125" style="19" customWidth="1"/>
    <col min="4" max="4" width="1.42578125" style="19" customWidth="1"/>
    <col min="5" max="5" width="28.7109375" style="19" bestFit="1" customWidth="1"/>
    <col min="6" max="6" width="1.42578125" style="19" customWidth="1"/>
    <col min="7" max="7" width="28.7109375" style="19" customWidth="1"/>
    <col min="8" max="8" width="1.42578125" style="19" customWidth="1"/>
    <col min="9" max="9" width="26.85546875" style="19" customWidth="1"/>
    <col min="10" max="10" width="1.42578125" style="19" customWidth="1"/>
    <col min="11" max="11" width="22.5703125" style="19" hidden="1" customWidth="1"/>
    <col min="12" max="16384" width="9.140625" style="19"/>
  </cols>
  <sheetData>
    <row r="1" spans="1:11" ht="39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42"/>
    </row>
    <row r="2" spans="1:11" ht="39" customHeight="1" x14ac:dyDescent="0.4">
      <c r="A2" s="142" t="s">
        <v>59</v>
      </c>
      <c r="B2" s="142"/>
      <c r="C2" s="142"/>
      <c r="D2" s="142"/>
      <c r="E2" s="142"/>
      <c r="F2" s="142"/>
      <c r="G2" s="142"/>
      <c r="H2" s="142"/>
      <c r="I2" s="142"/>
    </row>
    <row r="3" spans="1:11" ht="39" customHeight="1" x14ac:dyDescent="0.4">
      <c r="A3" s="142" t="s">
        <v>188</v>
      </c>
      <c r="B3" s="142"/>
      <c r="C3" s="142"/>
      <c r="D3" s="142"/>
      <c r="E3" s="142"/>
      <c r="F3" s="142"/>
      <c r="G3" s="142"/>
      <c r="H3" s="142"/>
      <c r="I3" s="142"/>
    </row>
    <row r="4" spans="1:11" ht="39" customHeight="1" x14ac:dyDescent="0.4"/>
    <row r="5" spans="1:11" ht="39" customHeight="1" x14ac:dyDescent="0.4">
      <c r="A5" s="141" t="s">
        <v>173</v>
      </c>
      <c r="B5" s="141"/>
      <c r="C5" s="141"/>
      <c r="D5" s="141"/>
      <c r="E5" s="141"/>
      <c r="F5" s="141"/>
      <c r="G5" s="141"/>
      <c r="H5" s="141"/>
      <c r="I5" s="141"/>
    </row>
    <row r="6" spans="1:11" ht="39" customHeight="1" x14ac:dyDescent="0.4">
      <c r="C6" s="140" t="s">
        <v>103</v>
      </c>
      <c r="D6" s="140"/>
      <c r="E6" s="140"/>
      <c r="F6" s="140"/>
      <c r="G6" s="140"/>
      <c r="H6" s="140"/>
      <c r="I6" s="140"/>
    </row>
    <row r="7" spans="1:11" ht="39" customHeight="1" thickBot="1" x14ac:dyDescent="0.7">
      <c r="A7" s="46" t="s">
        <v>60</v>
      </c>
      <c r="B7" s="75"/>
      <c r="C7" s="46" t="s">
        <v>61</v>
      </c>
      <c r="D7" s="75"/>
      <c r="E7" s="46" t="s">
        <v>56</v>
      </c>
      <c r="F7" s="75"/>
      <c r="G7" s="46" t="s">
        <v>62</v>
      </c>
      <c r="H7" s="75"/>
      <c r="I7" s="46" t="s">
        <v>172</v>
      </c>
    </row>
    <row r="8" spans="1:11" ht="39" customHeight="1" x14ac:dyDescent="0.6">
      <c r="A8" s="42" t="s">
        <v>165</v>
      </c>
      <c r="B8" s="21"/>
      <c r="C8" s="76" t="s">
        <v>108</v>
      </c>
      <c r="D8" s="21"/>
      <c r="E8" s="26">
        <f>'درآمد سرمایه گذاری در سهام'!S38</f>
        <v>15213856020805</v>
      </c>
      <c r="F8" s="26"/>
      <c r="G8" s="73">
        <f>E8/$E$13*100</f>
        <v>94.864713004598912</v>
      </c>
      <c r="H8" s="73"/>
      <c r="I8" s="73">
        <f>E8/$K$8*100</f>
        <v>23.841582015856204</v>
      </c>
      <c r="K8" s="12">
        <v>63812275589291</v>
      </c>
    </row>
    <row r="9" spans="1:11" ht="39" customHeight="1" x14ac:dyDescent="0.6">
      <c r="A9" s="42" t="s">
        <v>166</v>
      </c>
      <c r="B9" s="21"/>
      <c r="C9" s="76" t="s">
        <v>63</v>
      </c>
      <c r="D9" s="21"/>
      <c r="E9" s="26">
        <f>'درآمد سرمایه گذاری در صندوق'!S25</f>
        <v>639008337633</v>
      </c>
      <c r="F9" s="26"/>
      <c r="G9" s="73">
        <f t="shared" ref="G9:G12" si="0">E9/$E$13*100</f>
        <v>3.9844824661284575</v>
      </c>
      <c r="H9" s="73"/>
      <c r="I9" s="73">
        <f t="shared" ref="I9:I12" si="1">E9/$K$8*100</f>
        <v>1.0013877921323318</v>
      </c>
    </row>
    <row r="10" spans="1:11" ht="39" customHeight="1" x14ac:dyDescent="0.6">
      <c r="A10" s="42" t="s">
        <v>167</v>
      </c>
      <c r="B10" s="21"/>
      <c r="C10" s="76" t="s">
        <v>109</v>
      </c>
      <c r="D10" s="21"/>
      <c r="E10" s="26">
        <f>'درآمد سرمایه گذاری در اوراق به'!S12</f>
        <v>92162875404</v>
      </c>
      <c r="F10" s="26"/>
      <c r="G10" s="73">
        <f t="shared" si="0"/>
        <v>0.57467381792774819</v>
      </c>
      <c r="H10" s="73"/>
      <c r="I10" s="73">
        <f t="shared" si="1"/>
        <v>0.14442812852683601</v>
      </c>
    </row>
    <row r="11" spans="1:11" ht="39" customHeight="1" x14ac:dyDescent="0.6">
      <c r="A11" s="42" t="s">
        <v>168</v>
      </c>
      <c r="B11" s="21"/>
      <c r="C11" s="76" t="s">
        <v>110</v>
      </c>
      <c r="D11" s="21"/>
      <c r="E11" s="26">
        <f>'درآمد سپرده بانکی'!G13</f>
        <v>18074590047</v>
      </c>
      <c r="F11" s="26"/>
      <c r="G11" s="73">
        <f t="shared" si="0"/>
        <v>0.11270257817213847</v>
      </c>
      <c r="H11" s="73"/>
      <c r="I11" s="73">
        <f t="shared" si="1"/>
        <v>2.8324628576689222E-2</v>
      </c>
    </row>
    <row r="12" spans="1:11" ht="39" customHeight="1" thickBot="1" x14ac:dyDescent="0.65">
      <c r="A12" s="42" t="s">
        <v>64</v>
      </c>
      <c r="B12" s="21"/>
      <c r="C12" s="76" t="s">
        <v>111</v>
      </c>
      <c r="D12" s="21"/>
      <c r="E12" s="39">
        <f>'سایر درآمدها'!E10</f>
        <v>74321933528</v>
      </c>
      <c r="F12" s="26"/>
      <c r="G12" s="74">
        <f t="shared" si="0"/>
        <v>0.46342813317274562</v>
      </c>
      <c r="H12" s="73"/>
      <c r="I12" s="74">
        <f t="shared" si="1"/>
        <v>0.1164696492040988</v>
      </c>
    </row>
    <row r="13" spans="1:11" ht="39" customHeight="1" thickBot="1" x14ac:dyDescent="0.65">
      <c r="A13" s="42"/>
      <c r="B13" s="21"/>
      <c r="C13" s="77"/>
      <c r="D13" s="21"/>
      <c r="E13" s="41">
        <f>SUM(E8:E12)</f>
        <v>16037423757417</v>
      </c>
      <c r="F13" s="20"/>
      <c r="G13" s="41">
        <f>SUM(G8:G12)</f>
        <v>99.999999999999986</v>
      </c>
      <c r="H13" s="20"/>
      <c r="I13" s="41">
        <f>SUM(I8:I12)</f>
        <v>25.132192214296161</v>
      </c>
    </row>
    <row r="14" spans="1:11" ht="16.5" thickTop="1" x14ac:dyDescent="0.4"/>
    <row r="15" spans="1:11" ht="24.75" hidden="1" x14ac:dyDescent="0.4">
      <c r="E15" s="26">
        <v>16037423757417</v>
      </c>
    </row>
    <row r="16" spans="1:11" ht="24.75" hidden="1" x14ac:dyDescent="0.4">
      <c r="E16" s="26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8"/>
  <sheetViews>
    <sheetView rightToLeft="1" view="pageBreakPreview" topLeftCell="A30" zoomScale="68" zoomScaleNormal="100" zoomScaleSheetLayoutView="68" workbookViewId="0">
      <selection activeCell="E21" sqref="E21"/>
    </sheetView>
  </sheetViews>
  <sheetFormatPr defaultColWidth="9.140625" defaultRowHeight="15.75" x14ac:dyDescent="0.4"/>
  <cols>
    <col min="1" max="1" width="54.7109375" style="97" bestFit="1" customWidth="1"/>
    <col min="2" max="2" width="1.42578125" style="97" customWidth="1"/>
    <col min="3" max="3" width="30.5703125" style="97" customWidth="1"/>
    <col min="4" max="4" width="1.42578125" style="97" customWidth="1"/>
    <col min="5" max="5" width="30.7109375" style="97" customWidth="1"/>
    <col min="6" max="6" width="1.42578125" style="97" customWidth="1"/>
    <col min="7" max="7" width="29.42578125" style="97" customWidth="1"/>
    <col min="8" max="8" width="1.42578125" style="97" customWidth="1"/>
    <col min="9" max="9" width="30.5703125" style="97" customWidth="1"/>
    <col min="10" max="10" width="1.42578125" style="19" customWidth="1"/>
    <col min="11" max="11" width="29" style="19" customWidth="1"/>
    <col min="12" max="12" width="1.42578125" style="19" customWidth="1"/>
    <col min="13" max="13" width="28.140625" style="97" customWidth="1"/>
    <col min="14" max="14" width="1.42578125" style="97" customWidth="1"/>
    <col min="15" max="15" width="31.28515625" style="97" customWidth="1"/>
    <col min="16" max="16" width="1.42578125" style="97" customWidth="1"/>
    <col min="17" max="17" width="32.42578125" style="97" customWidth="1"/>
    <col min="18" max="18" width="1.42578125" style="97" customWidth="1"/>
    <col min="19" max="19" width="29.85546875" style="97" customWidth="1"/>
    <col min="20" max="20" width="1.42578125" style="19" customWidth="1"/>
    <col min="21" max="21" width="27.5703125" style="19" customWidth="1"/>
    <col min="22" max="22" width="1.42578125" style="19" customWidth="1"/>
    <col min="23" max="23" width="30.42578125" style="19" customWidth="1"/>
    <col min="24" max="16384" width="9.140625" style="19"/>
  </cols>
  <sheetData>
    <row r="1" spans="1:23" ht="40.5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3" ht="40.5" customHeight="1" x14ac:dyDescent="0.4">
      <c r="A2" s="142" t="s">
        <v>59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</row>
    <row r="3" spans="1:23" ht="40.5" customHeight="1" x14ac:dyDescent="0.4">
      <c r="A3" s="142" t="str">
        <f>درآمد!A3</f>
        <v>دوره یک ماهه منتهی به 31 مرداد 1405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</row>
    <row r="4" spans="1:23" ht="40.5" customHeight="1" x14ac:dyDescent="0.4"/>
    <row r="5" spans="1:23" ht="40.5" customHeight="1" x14ac:dyDescent="0.4">
      <c r="A5" s="141" t="s">
        <v>164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</row>
    <row r="6" spans="1:23" ht="40.5" customHeight="1" x14ac:dyDescent="0.4">
      <c r="A6" s="125"/>
      <c r="B6" s="125"/>
      <c r="C6" s="158" t="s">
        <v>103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</row>
    <row r="7" spans="1:23" ht="40.5" customHeight="1" thickBot="1" x14ac:dyDescent="0.7">
      <c r="A7" s="106"/>
      <c r="B7" s="106"/>
      <c r="C7" s="154" t="s">
        <v>192</v>
      </c>
      <c r="D7" s="154"/>
      <c r="E7" s="154"/>
      <c r="F7" s="154"/>
      <c r="G7" s="154"/>
      <c r="H7" s="154"/>
      <c r="I7" s="154"/>
      <c r="J7" s="154"/>
      <c r="K7" s="154"/>
      <c r="L7" s="28"/>
      <c r="M7" s="154" t="s">
        <v>193</v>
      </c>
      <c r="N7" s="154"/>
      <c r="O7" s="154"/>
      <c r="P7" s="154"/>
      <c r="Q7" s="154"/>
      <c r="R7" s="154"/>
      <c r="S7" s="154"/>
      <c r="T7" s="154"/>
      <c r="U7" s="154"/>
    </row>
    <row r="8" spans="1:23" ht="40.5" customHeight="1" thickBot="1" x14ac:dyDescent="0.8">
      <c r="A8" s="156" t="s">
        <v>65</v>
      </c>
      <c r="B8" s="126"/>
      <c r="C8" s="109" t="s">
        <v>66</v>
      </c>
      <c r="D8" s="109"/>
      <c r="E8" s="109" t="s">
        <v>67</v>
      </c>
      <c r="F8" s="109"/>
      <c r="G8" s="109" t="s">
        <v>68</v>
      </c>
      <c r="H8" s="126"/>
      <c r="I8" s="154" t="s">
        <v>29</v>
      </c>
      <c r="J8" s="154"/>
      <c r="K8" s="154"/>
      <c r="L8" s="49"/>
      <c r="M8" s="109" t="s">
        <v>66</v>
      </c>
      <c r="N8" s="109"/>
      <c r="O8" s="109" t="s">
        <v>67</v>
      </c>
      <c r="P8" s="109"/>
      <c r="Q8" s="109" t="s">
        <v>68</v>
      </c>
      <c r="R8" s="126"/>
      <c r="S8" s="154" t="s">
        <v>29</v>
      </c>
      <c r="T8" s="154"/>
      <c r="U8" s="154"/>
    </row>
    <row r="9" spans="1:23" ht="40.5" customHeight="1" thickBot="1" x14ac:dyDescent="0.8">
      <c r="A9" s="157"/>
      <c r="B9" s="126"/>
      <c r="C9" s="127" t="s">
        <v>112</v>
      </c>
      <c r="D9" s="109"/>
      <c r="E9" s="127" t="s">
        <v>113</v>
      </c>
      <c r="F9" s="109"/>
      <c r="G9" s="127" t="s">
        <v>114</v>
      </c>
      <c r="H9" s="126"/>
      <c r="I9" s="127" t="s">
        <v>56</v>
      </c>
      <c r="J9" s="49"/>
      <c r="K9" s="46" t="s">
        <v>62</v>
      </c>
      <c r="L9" s="49"/>
      <c r="M9" s="127" t="s">
        <v>112</v>
      </c>
      <c r="N9" s="109"/>
      <c r="O9" s="127" t="s">
        <v>113</v>
      </c>
      <c r="P9" s="109"/>
      <c r="Q9" s="127" t="s">
        <v>114</v>
      </c>
      <c r="R9" s="126"/>
      <c r="S9" s="127" t="s">
        <v>56</v>
      </c>
      <c r="T9" s="49"/>
      <c r="U9" s="46" t="s">
        <v>62</v>
      </c>
    </row>
    <row r="10" spans="1:23" ht="40.5" customHeight="1" x14ac:dyDescent="0.6">
      <c r="A10" s="128" t="s">
        <v>15</v>
      </c>
      <c r="B10" s="129"/>
      <c r="C10" s="90">
        <v>0</v>
      </c>
      <c r="D10" s="90"/>
      <c r="E10" s="90">
        <v>295123311661</v>
      </c>
      <c r="F10" s="90"/>
      <c r="G10" s="90">
        <v>84891852022</v>
      </c>
      <c r="H10" s="90"/>
      <c r="I10" s="90">
        <f t="shared" ref="I10:I37" si="0">C10+E10+G10</f>
        <v>380015163683</v>
      </c>
      <c r="J10" s="26"/>
      <c r="K10" s="73">
        <f t="shared" ref="K10:K37" si="1">I10/$I$38*100</f>
        <v>5.3617488444579653</v>
      </c>
      <c r="L10" s="26"/>
      <c r="M10" s="90">
        <v>0</v>
      </c>
      <c r="N10" s="90"/>
      <c r="O10" s="90">
        <v>1553986402251</v>
      </c>
      <c r="P10" s="90"/>
      <c r="Q10" s="90">
        <v>2597598577105</v>
      </c>
      <c r="R10" s="90"/>
      <c r="S10" s="90">
        <f t="shared" ref="S10:S37" si="2">M10+O10+Q10</f>
        <v>4151584979356</v>
      </c>
      <c r="T10" s="26"/>
      <c r="U10" s="186">
        <f t="shared" ref="U10:U37" si="3">S10/$S$38*100</f>
        <v>27.288183703583719</v>
      </c>
      <c r="W10" s="31"/>
    </row>
    <row r="11" spans="1:23" ht="40.5" customHeight="1" x14ac:dyDescent="0.6">
      <c r="A11" s="128" t="s">
        <v>27</v>
      </c>
      <c r="B11" s="129"/>
      <c r="C11" s="90">
        <v>0</v>
      </c>
      <c r="D11" s="90"/>
      <c r="E11" s="90">
        <v>0</v>
      </c>
      <c r="F11" s="90"/>
      <c r="G11" s="90">
        <v>0</v>
      </c>
      <c r="H11" s="90"/>
      <c r="I11" s="90">
        <f t="shared" si="0"/>
        <v>0</v>
      </c>
      <c r="J11" s="26"/>
      <c r="K11" s="73">
        <f t="shared" si="1"/>
        <v>0</v>
      </c>
      <c r="L11" s="26"/>
      <c r="M11" s="90">
        <v>518726285538</v>
      </c>
      <c r="N11" s="90"/>
      <c r="O11" s="90">
        <v>0</v>
      </c>
      <c r="P11" s="90"/>
      <c r="Q11" s="90">
        <v>1463842354527</v>
      </c>
      <c r="R11" s="90"/>
      <c r="S11" s="90">
        <f t="shared" si="2"/>
        <v>1982568640065</v>
      </c>
      <c r="T11" s="26"/>
      <c r="U11" s="186">
        <f t="shared" si="3"/>
        <v>13.031335628218322</v>
      </c>
      <c r="W11" s="31"/>
    </row>
    <row r="12" spans="1:23" ht="40.5" customHeight="1" x14ac:dyDescent="0.6">
      <c r="A12" s="128" t="s">
        <v>17</v>
      </c>
      <c r="B12" s="129"/>
      <c r="C12" s="90">
        <v>0</v>
      </c>
      <c r="D12" s="90"/>
      <c r="E12" s="90">
        <v>169313581725</v>
      </c>
      <c r="F12" s="90"/>
      <c r="G12" s="90">
        <v>-3911472238</v>
      </c>
      <c r="H12" s="90"/>
      <c r="I12" s="90">
        <f t="shared" si="0"/>
        <v>165402109487</v>
      </c>
      <c r="J12" s="26"/>
      <c r="K12" s="73">
        <f t="shared" si="1"/>
        <v>2.3337083731548609</v>
      </c>
      <c r="L12" s="26"/>
      <c r="M12" s="90">
        <v>182024576514</v>
      </c>
      <c r="N12" s="90"/>
      <c r="O12" s="90">
        <v>17501563912</v>
      </c>
      <c r="P12" s="90"/>
      <c r="Q12" s="90">
        <v>583159380078</v>
      </c>
      <c r="R12" s="90"/>
      <c r="S12" s="90">
        <f t="shared" si="2"/>
        <v>782685520504</v>
      </c>
      <c r="T12" s="26"/>
      <c r="U12" s="186">
        <f t="shared" si="3"/>
        <v>5.144557168371219</v>
      </c>
      <c r="W12" s="31"/>
    </row>
    <row r="13" spans="1:23" ht="40.5" customHeight="1" x14ac:dyDescent="0.6">
      <c r="A13" s="128" t="s">
        <v>24</v>
      </c>
      <c r="B13" s="129"/>
      <c r="C13" s="90">
        <v>0</v>
      </c>
      <c r="D13" s="90"/>
      <c r="E13" s="90">
        <v>434526123504</v>
      </c>
      <c r="F13" s="90"/>
      <c r="G13" s="90">
        <v>0</v>
      </c>
      <c r="H13" s="90"/>
      <c r="I13" s="90">
        <f t="shared" si="0"/>
        <v>434526123504</v>
      </c>
      <c r="J13" s="26"/>
      <c r="K13" s="73">
        <f t="shared" si="1"/>
        <v>6.1308604583154311</v>
      </c>
      <c r="L13" s="26"/>
      <c r="M13" s="90">
        <v>144493495335</v>
      </c>
      <c r="N13" s="90"/>
      <c r="O13" s="90">
        <v>1009812942855</v>
      </c>
      <c r="P13" s="90"/>
      <c r="Q13" s="90">
        <v>0</v>
      </c>
      <c r="R13" s="90"/>
      <c r="S13" s="90">
        <f t="shared" si="2"/>
        <v>1154306438190</v>
      </c>
      <c r="T13" s="26"/>
      <c r="U13" s="186">
        <f t="shared" si="3"/>
        <v>7.5872049571882494</v>
      </c>
      <c r="W13" s="31"/>
    </row>
    <row r="14" spans="1:23" ht="40.5" customHeight="1" x14ac:dyDescent="0.6">
      <c r="A14" s="128" t="s">
        <v>21</v>
      </c>
      <c r="B14" s="129"/>
      <c r="C14" s="90">
        <v>0</v>
      </c>
      <c r="D14" s="90"/>
      <c r="E14" s="90">
        <v>2544482888206</v>
      </c>
      <c r="F14" s="90"/>
      <c r="G14" s="90">
        <v>118500515677</v>
      </c>
      <c r="H14" s="90"/>
      <c r="I14" s="90">
        <f t="shared" si="0"/>
        <v>2662983403883</v>
      </c>
      <c r="J14" s="26"/>
      <c r="K14" s="73">
        <f t="shared" si="1"/>
        <v>37.572838015724557</v>
      </c>
      <c r="L14" s="26"/>
      <c r="M14" s="90">
        <v>0</v>
      </c>
      <c r="N14" s="90"/>
      <c r="O14" s="90">
        <v>3086270683034</v>
      </c>
      <c r="P14" s="90"/>
      <c r="Q14" s="90">
        <v>132841665877</v>
      </c>
      <c r="R14" s="90"/>
      <c r="S14" s="90">
        <f t="shared" si="2"/>
        <v>3219112348911</v>
      </c>
      <c r="T14" s="26"/>
      <c r="U14" s="186">
        <f t="shared" si="3"/>
        <v>21.1590825133934</v>
      </c>
      <c r="W14" s="31"/>
    </row>
    <row r="15" spans="1:23" ht="40.5" customHeight="1" x14ac:dyDescent="0.6">
      <c r="A15" s="128" t="s">
        <v>140</v>
      </c>
      <c r="B15" s="129"/>
      <c r="C15" s="90">
        <v>0</v>
      </c>
      <c r="D15" s="90"/>
      <c r="E15" s="90">
        <v>2235861737280</v>
      </c>
      <c r="F15" s="90"/>
      <c r="G15" s="90">
        <v>128390809211</v>
      </c>
      <c r="H15" s="90"/>
      <c r="I15" s="90">
        <f t="shared" si="0"/>
        <v>2364252546491</v>
      </c>
      <c r="J15" s="26"/>
      <c r="K15" s="73">
        <f t="shared" si="1"/>
        <v>33.357954025564602</v>
      </c>
      <c r="L15" s="26"/>
      <c r="M15" s="90">
        <v>0</v>
      </c>
      <c r="N15" s="90"/>
      <c r="O15" s="90">
        <v>2063950785935</v>
      </c>
      <c r="P15" s="90"/>
      <c r="Q15" s="90">
        <v>178226607840</v>
      </c>
      <c r="R15" s="90"/>
      <c r="S15" s="90">
        <f t="shared" si="2"/>
        <v>2242177393775</v>
      </c>
      <c r="T15" s="26"/>
      <c r="U15" s="186">
        <f t="shared" si="3"/>
        <v>14.737732437514953</v>
      </c>
      <c r="W15" s="31"/>
    </row>
    <row r="16" spans="1:23" ht="40.5" customHeight="1" x14ac:dyDescent="0.6">
      <c r="A16" s="128" t="s">
        <v>141</v>
      </c>
      <c r="B16" s="129"/>
      <c r="C16" s="90">
        <v>0</v>
      </c>
      <c r="D16" s="90"/>
      <c r="E16" s="90">
        <v>0</v>
      </c>
      <c r="F16" s="90"/>
      <c r="G16" s="90">
        <v>0</v>
      </c>
      <c r="H16" s="90"/>
      <c r="I16" s="90">
        <f t="shared" si="0"/>
        <v>0</v>
      </c>
      <c r="J16" s="26"/>
      <c r="K16" s="73">
        <f t="shared" si="1"/>
        <v>0</v>
      </c>
      <c r="L16" s="26"/>
      <c r="M16" s="90">
        <v>0</v>
      </c>
      <c r="N16" s="90"/>
      <c r="O16" s="90">
        <v>0</v>
      </c>
      <c r="P16" s="90"/>
      <c r="Q16" s="90">
        <v>309155044757</v>
      </c>
      <c r="R16" s="90"/>
      <c r="S16" s="90">
        <f t="shared" si="2"/>
        <v>309155044757</v>
      </c>
      <c r="T16" s="26"/>
      <c r="U16" s="186">
        <f t="shared" si="3"/>
        <v>2.0320623800713604</v>
      </c>
      <c r="W16" s="31"/>
    </row>
    <row r="17" spans="1:23" ht="40.5" customHeight="1" x14ac:dyDescent="0.6">
      <c r="A17" s="128" t="s">
        <v>13</v>
      </c>
      <c r="B17" s="129"/>
      <c r="C17" s="90">
        <v>0</v>
      </c>
      <c r="D17" s="90"/>
      <c r="E17" s="90">
        <v>-38799689567</v>
      </c>
      <c r="F17" s="90"/>
      <c r="G17" s="90">
        <v>-62375689</v>
      </c>
      <c r="H17" s="90"/>
      <c r="I17" s="90">
        <f t="shared" si="0"/>
        <v>-38862065256</v>
      </c>
      <c r="J17" s="26"/>
      <c r="K17" s="185">
        <f t="shared" si="1"/>
        <v>-0.54831662889490485</v>
      </c>
      <c r="L17" s="26"/>
      <c r="M17" s="90">
        <v>192751796720</v>
      </c>
      <c r="N17" s="90"/>
      <c r="O17" s="90">
        <v>-108921036741</v>
      </c>
      <c r="P17" s="90"/>
      <c r="Q17" s="90">
        <v>141069741</v>
      </c>
      <c r="R17" s="90"/>
      <c r="S17" s="90">
        <f t="shared" si="2"/>
        <v>83971829720</v>
      </c>
      <c r="T17" s="26"/>
      <c r="U17" s="186">
        <f t="shared" si="3"/>
        <v>0.55194310768531163</v>
      </c>
      <c r="W17" s="31"/>
    </row>
    <row r="18" spans="1:23" ht="40.5" customHeight="1" x14ac:dyDescent="0.6">
      <c r="A18" s="128" t="s">
        <v>25</v>
      </c>
      <c r="B18" s="129"/>
      <c r="C18" s="90">
        <v>0</v>
      </c>
      <c r="D18" s="90"/>
      <c r="E18" s="90">
        <v>492718670137</v>
      </c>
      <c r="F18" s="90"/>
      <c r="G18" s="90">
        <v>167725808507</v>
      </c>
      <c r="H18" s="90"/>
      <c r="I18" s="90">
        <f t="shared" si="0"/>
        <v>660444478644</v>
      </c>
      <c r="J18" s="26"/>
      <c r="K18" s="73">
        <f t="shared" si="1"/>
        <v>9.3184108388686475</v>
      </c>
      <c r="L18" s="26"/>
      <c r="M18" s="90">
        <v>128110500000</v>
      </c>
      <c r="N18" s="90"/>
      <c r="O18" s="90">
        <v>343119757109</v>
      </c>
      <c r="P18" s="90"/>
      <c r="Q18" s="90">
        <v>163650372750</v>
      </c>
      <c r="R18" s="90"/>
      <c r="S18" s="90">
        <f t="shared" si="2"/>
        <v>634880629859</v>
      </c>
      <c r="T18" s="26"/>
      <c r="U18" s="186">
        <f t="shared" si="3"/>
        <v>4.1730421859573177</v>
      </c>
      <c r="W18" s="31"/>
    </row>
    <row r="19" spans="1:23" ht="40.5" customHeight="1" x14ac:dyDescent="0.6">
      <c r="A19" s="128" t="s">
        <v>14</v>
      </c>
      <c r="B19" s="129"/>
      <c r="C19" s="90">
        <v>0</v>
      </c>
      <c r="D19" s="90"/>
      <c r="E19" s="90">
        <v>31440326825</v>
      </c>
      <c r="F19" s="90"/>
      <c r="G19" s="90">
        <v>31237172148</v>
      </c>
      <c r="H19" s="90"/>
      <c r="I19" s="90">
        <f t="shared" si="0"/>
        <v>62677498973</v>
      </c>
      <c r="J19" s="26"/>
      <c r="K19" s="73">
        <f t="shared" si="1"/>
        <v>0.88433578395922252</v>
      </c>
      <c r="L19" s="26"/>
      <c r="M19" s="90">
        <v>0</v>
      </c>
      <c r="N19" s="90"/>
      <c r="O19" s="90">
        <v>119826941122</v>
      </c>
      <c r="P19" s="90"/>
      <c r="Q19" s="90">
        <v>70662707998</v>
      </c>
      <c r="R19" s="90"/>
      <c r="S19" s="90">
        <f t="shared" si="2"/>
        <v>190489649120</v>
      </c>
      <c r="T19" s="26"/>
      <c r="U19" s="186">
        <f t="shared" si="3"/>
        <v>1.2520800043033453</v>
      </c>
      <c r="W19" s="31"/>
    </row>
    <row r="20" spans="1:23" ht="40.5" customHeight="1" x14ac:dyDescent="0.6">
      <c r="A20" s="128" t="s">
        <v>23</v>
      </c>
      <c r="B20" s="129"/>
      <c r="C20" s="90">
        <v>0</v>
      </c>
      <c r="D20" s="90"/>
      <c r="E20" s="90">
        <v>0</v>
      </c>
      <c r="F20" s="90"/>
      <c r="G20" s="90">
        <v>0</v>
      </c>
      <c r="H20" s="90"/>
      <c r="I20" s="90">
        <f t="shared" si="0"/>
        <v>0</v>
      </c>
      <c r="J20" s="26"/>
      <c r="K20" s="73">
        <f t="shared" si="1"/>
        <v>0</v>
      </c>
      <c r="L20" s="26"/>
      <c r="M20" s="90">
        <v>0</v>
      </c>
      <c r="N20" s="90"/>
      <c r="O20" s="90">
        <v>0</v>
      </c>
      <c r="P20" s="90"/>
      <c r="Q20" s="90">
        <v>79420772715</v>
      </c>
      <c r="R20" s="90"/>
      <c r="S20" s="90">
        <f t="shared" si="2"/>
        <v>79420772715</v>
      </c>
      <c r="T20" s="26"/>
      <c r="U20" s="186">
        <f t="shared" si="3"/>
        <v>0.52202921209712927</v>
      </c>
      <c r="W20" s="31"/>
    </row>
    <row r="21" spans="1:23" ht="40.5" customHeight="1" x14ac:dyDescent="0.6">
      <c r="A21" s="128" t="s">
        <v>12</v>
      </c>
      <c r="B21" s="129"/>
      <c r="C21" s="90">
        <v>0</v>
      </c>
      <c r="D21" s="90"/>
      <c r="E21" s="90">
        <v>96084228372</v>
      </c>
      <c r="F21" s="90"/>
      <c r="G21" s="90">
        <v>0</v>
      </c>
      <c r="H21" s="90"/>
      <c r="I21" s="90">
        <f t="shared" si="0"/>
        <v>96084228372</v>
      </c>
      <c r="J21" s="26"/>
      <c r="K21" s="73">
        <f t="shared" si="1"/>
        <v>1.355681429791463</v>
      </c>
      <c r="L21" s="26"/>
      <c r="M21" s="90">
        <v>0</v>
      </c>
      <c r="N21" s="90"/>
      <c r="O21" s="90">
        <v>3236958530</v>
      </c>
      <c r="P21" s="90"/>
      <c r="Q21" s="90">
        <v>121429773</v>
      </c>
      <c r="R21" s="90"/>
      <c r="S21" s="90">
        <f t="shared" si="2"/>
        <v>3358388303</v>
      </c>
      <c r="T21" s="26"/>
      <c r="U21" s="186">
        <f t="shared" si="3"/>
        <v>2.2074537174582121E-2</v>
      </c>
      <c r="W21" s="31"/>
    </row>
    <row r="22" spans="1:23" ht="40.5" customHeight="1" x14ac:dyDescent="0.6">
      <c r="A22" s="128" t="s">
        <v>18</v>
      </c>
      <c r="B22" s="129"/>
      <c r="C22" s="90">
        <v>0</v>
      </c>
      <c r="D22" s="90"/>
      <c r="E22" s="90">
        <v>25042744129</v>
      </c>
      <c r="F22" s="90"/>
      <c r="G22" s="90">
        <v>13677234304</v>
      </c>
      <c r="H22" s="90"/>
      <c r="I22" s="90">
        <f t="shared" si="0"/>
        <v>38719978433</v>
      </c>
      <c r="J22" s="26"/>
      <c r="K22" s="73">
        <f t="shared" si="1"/>
        <v>0.54631188294832356</v>
      </c>
      <c r="L22" s="26"/>
      <c r="M22" s="90">
        <v>0</v>
      </c>
      <c r="N22" s="90"/>
      <c r="O22" s="90">
        <v>55358712324</v>
      </c>
      <c r="P22" s="90"/>
      <c r="Q22" s="90">
        <v>50189244623</v>
      </c>
      <c r="R22" s="90"/>
      <c r="S22" s="90">
        <f t="shared" si="2"/>
        <v>105547956947</v>
      </c>
      <c r="T22" s="26"/>
      <c r="U22" s="186">
        <f t="shared" si="3"/>
        <v>0.69376203378461587</v>
      </c>
      <c r="W22" s="31"/>
    </row>
    <row r="23" spans="1:23" ht="40.5" customHeight="1" x14ac:dyDescent="0.6">
      <c r="A23" s="128" t="s">
        <v>20</v>
      </c>
      <c r="B23" s="129"/>
      <c r="C23" s="90">
        <v>0</v>
      </c>
      <c r="D23" s="90"/>
      <c r="E23" s="90">
        <v>40437665074</v>
      </c>
      <c r="F23" s="90"/>
      <c r="G23" s="90">
        <v>10748207131</v>
      </c>
      <c r="H23" s="90"/>
      <c r="I23" s="90">
        <f t="shared" si="0"/>
        <v>51185872205</v>
      </c>
      <c r="J23" s="26"/>
      <c r="K23" s="73">
        <f t="shared" si="1"/>
        <v>0.72219694732147122</v>
      </c>
      <c r="L23" s="26"/>
      <c r="M23" s="90">
        <v>0</v>
      </c>
      <c r="N23" s="90"/>
      <c r="O23" s="90">
        <v>82129384894</v>
      </c>
      <c r="P23" s="90"/>
      <c r="Q23" s="90">
        <v>20652897636</v>
      </c>
      <c r="R23" s="90"/>
      <c r="S23" s="90">
        <f t="shared" si="2"/>
        <v>102782282530</v>
      </c>
      <c r="T23" s="26"/>
      <c r="U23" s="186">
        <f t="shared" si="3"/>
        <v>0.67558337866116835</v>
      </c>
      <c r="W23" s="31"/>
    </row>
    <row r="24" spans="1:23" ht="40.5" customHeight="1" x14ac:dyDescent="0.6">
      <c r="A24" s="128" t="s">
        <v>16</v>
      </c>
      <c r="B24" s="129"/>
      <c r="C24" s="90">
        <v>0</v>
      </c>
      <c r="D24" s="90"/>
      <c r="E24" s="90">
        <v>20956061280</v>
      </c>
      <c r="F24" s="90"/>
      <c r="G24" s="90">
        <v>0</v>
      </c>
      <c r="H24" s="90"/>
      <c r="I24" s="90">
        <f t="shared" si="0"/>
        <v>20956061280</v>
      </c>
      <c r="J24" s="26"/>
      <c r="K24" s="73">
        <f t="shared" si="1"/>
        <v>0.29567540480084475</v>
      </c>
      <c r="L24" s="26"/>
      <c r="M24" s="90">
        <v>0</v>
      </c>
      <c r="N24" s="90"/>
      <c r="O24" s="90">
        <v>38498718805</v>
      </c>
      <c r="P24" s="90"/>
      <c r="Q24" s="90">
        <v>9199170410</v>
      </c>
      <c r="R24" s="90"/>
      <c r="S24" s="90">
        <f t="shared" si="2"/>
        <v>47697889215</v>
      </c>
      <c r="T24" s="26"/>
      <c r="U24" s="186">
        <f t="shared" si="3"/>
        <v>0.31351610761777271</v>
      </c>
      <c r="W24" s="31"/>
    </row>
    <row r="25" spans="1:23" ht="40.5" customHeight="1" x14ac:dyDescent="0.6">
      <c r="A25" s="128" t="s">
        <v>154</v>
      </c>
      <c r="B25" s="129"/>
      <c r="C25" s="90">
        <v>0</v>
      </c>
      <c r="D25" s="90"/>
      <c r="E25" s="90">
        <v>0</v>
      </c>
      <c r="F25" s="90"/>
      <c r="G25" s="90">
        <v>0</v>
      </c>
      <c r="H25" s="90"/>
      <c r="I25" s="90">
        <f t="shared" si="0"/>
        <v>0</v>
      </c>
      <c r="J25" s="26"/>
      <c r="K25" s="73">
        <f t="shared" si="1"/>
        <v>0</v>
      </c>
      <c r="L25" s="26"/>
      <c r="M25" s="90">
        <v>0</v>
      </c>
      <c r="N25" s="90"/>
      <c r="O25" s="90">
        <v>0</v>
      </c>
      <c r="P25" s="90"/>
      <c r="Q25" s="90">
        <v>2211972504</v>
      </c>
      <c r="R25" s="90"/>
      <c r="S25" s="90">
        <f t="shared" si="2"/>
        <v>2211972504</v>
      </c>
      <c r="T25" s="26"/>
      <c r="U25" s="186">
        <f t="shared" si="3"/>
        <v>1.4539197038378174E-2</v>
      </c>
      <c r="W25" s="31"/>
    </row>
    <row r="26" spans="1:23" ht="40.5" customHeight="1" x14ac:dyDescent="0.6">
      <c r="A26" s="128" t="s">
        <v>152</v>
      </c>
      <c r="B26" s="129"/>
      <c r="C26" s="90">
        <v>0</v>
      </c>
      <c r="D26" s="90"/>
      <c r="E26" s="90">
        <v>0</v>
      </c>
      <c r="F26" s="90"/>
      <c r="G26" s="90">
        <v>0</v>
      </c>
      <c r="H26" s="90"/>
      <c r="I26" s="90">
        <f t="shared" si="0"/>
        <v>0</v>
      </c>
      <c r="J26" s="26"/>
      <c r="K26" s="73">
        <f t="shared" si="1"/>
        <v>0</v>
      </c>
      <c r="L26" s="26"/>
      <c r="M26" s="90">
        <v>0</v>
      </c>
      <c r="N26" s="90"/>
      <c r="O26" s="90">
        <v>0</v>
      </c>
      <c r="P26" s="90"/>
      <c r="Q26" s="90">
        <v>1771729379</v>
      </c>
      <c r="R26" s="90"/>
      <c r="S26" s="90">
        <f t="shared" si="2"/>
        <v>1771729379</v>
      </c>
      <c r="T26" s="26"/>
      <c r="U26" s="186">
        <f t="shared" si="3"/>
        <v>1.1645498528296534E-2</v>
      </c>
      <c r="W26" s="31"/>
    </row>
    <row r="27" spans="1:23" ht="40.5" customHeight="1" x14ac:dyDescent="0.6">
      <c r="A27" s="128" t="s">
        <v>157</v>
      </c>
      <c r="B27" s="129"/>
      <c r="C27" s="90">
        <v>0</v>
      </c>
      <c r="D27" s="90"/>
      <c r="E27" s="90">
        <v>0</v>
      </c>
      <c r="F27" s="90"/>
      <c r="G27" s="90">
        <v>0</v>
      </c>
      <c r="H27" s="90"/>
      <c r="I27" s="90">
        <f t="shared" si="0"/>
        <v>0</v>
      </c>
      <c r="J27" s="26"/>
      <c r="K27" s="73">
        <f t="shared" si="1"/>
        <v>0</v>
      </c>
      <c r="L27" s="26"/>
      <c r="M27" s="90">
        <v>0</v>
      </c>
      <c r="N27" s="90"/>
      <c r="O27" s="90">
        <v>0</v>
      </c>
      <c r="P27" s="90"/>
      <c r="Q27" s="90">
        <v>0</v>
      </c>
      <c r="R27" s="90"/>
      <c r="S27" s="90">
        <f t="shared" si="2"/>
        <v>0</v>
      </c>
      <c r="T27" s="26"/>
      <c r="U27" s="186">
        <f t="shared" si="3"/>
        <v>0</v>
      </c>
      <c r="W27" s="31"/>
    </row>
    <row r="28" spans="1:23" ht="40.5" customHeight="1" x14ac:dyDescent="0.6">
      <c r="A28" s="128" t="s">
        <v>19</v>
      </c>
      <c r="B28" s="129"/>
      <c r="C28" s="90">
        <v>0</v>
      </c>
      <c r="D28" s="90"/>
      <c r="E28" s="90">
        <v>10927409349</v>
      </c>
      <c r="F28" s="90"/>
      <c r="G28" s="90">
        <v>0</v>
      </c>
      <c r="H28" s="90"/>
      <c r="I28" s="90">
        <f t="shared" si="0"/>
        <v>10927409349</v>
      </c>
      <c r="J28" s="26"/>
      <c r="K28" s="73">
        <f t="shared" si="1"/>
        <v>0.15417812247827664</v>
      </c>
      <c r="L28" s="26"/>
      <c r="M28" s="90">
        <v>2150282120</v>
      </c>
      <c r="N28" s="90"/>
      <c r="O28" s="90">
        <v>-1012934012</v>
      </c>
      <c r="P28" s="90"/>
      <c r="Q28" s="90">
        <v>0</v>
      </c>
      <c r="R28" s="90"/>
      <c r="S28" s="90">
        <f t="shared" si="2"/>
        <v>1137348108</v>
      </c>
      <c r="T28" s="26"/>
      <c r="U28" s="186">
        <f t="shared" si="3"/>
        <v>7.475738605943639E-3</v>
      </c>
      <c r="W28" s="31"/>
    </row>
    <row r="29" spans="1:23" ht="40.5" customHeight="1" x14ac:dyDescent="0.6">
      <c r="A29" s="128" t="s">
        <v>151</v>
      </c>
      <c r="B29" s="129"/>
      <c r="C29" s="90">
        <v>0</v>
      </c>
      <c r="D29" s="90"/>
      <c r="E29" s="90">
        <v>0</v>
      </c>
      <c r="F29" s="90"/>
      <c r="G29" s="90">
        <v>0</v>
      </c>
      <c r="H29" s="90"/>
      <c r="I29" s="90">
        <f t="shared" si="0"/>
        <v>0</v>
      </c>
      <c r="J29" s="26"/>
      <c r="K29" s="73">
        <f t="shared" si="1"/>
        <v>0</v>
      </c>
      <c r="L29" s="26"/>
      <c r="M29" s="90">
        <v>0</v>
      </c>
      <c r="N29" s="90"/>
      <c r="O29" s="90">
        <v>0</v>
      </c>
      <c r="P29" s="90"/>
      <c r="Q29" s="90">
        <v>448433437</v>
      </c>
      <c r="R29" s="90"/>
      <c r="S29" s="90">
        <f t="shared" si="2"/>
        <v>448433437</v>
      </c>
      <c r="T29" s="26"/>
      <c r="U29" s="186">
        <f t="shared" si="3"/>
        <v>2.9475330671380464E-3</v>
      </c>
      <c r="W29" s="31"/>
    </row>
    <row r="30" spans="1:23" ht="40.5" customHeight="1" x14ac:dyDescent="0.6">
      <c r="A30" s="128" t="s">
        <v>150</v>
      </c>
      <c r="B30" s="129"/>
      <c r="C30" s="90">
        <v>0</v>
      </c>
      <c r="D30" s="90"/>
      <c r="E30" s="90">
        <v>0</v>
      </c>
      <c r="F30" s="90"/>
      <c r="G30" s="90">
        <v>0</v>
      </c>
      <c r="H30" s="90"/>
      <c r="I30" s="90">
        <f t="shared" si="0"/>
        <v>0</v>
      </c>
      <c r="J30" s="26"/>
      <c r="K30" s="73">
        <f t="shared" si="1"/>
        <v>0</v>
      </c>
      <c r="L30" s="26"/>
      <c r="M30" s="90">
        <v>0</v>
      </c>
      <c r="N30" s="90"/>
      <c r="O30" s="90">
        <v>0</v>
      </c>
      <c r="P30" s="90"/>
      <c r="Q30" s="90">
        <v>191445985</v>
      </c>
      <c r="R30" s="90"/>
      <c r="S30" s="90">
        <f t="shared" si="2"/>
        <v>191445985</v>
      </c>
      <c r="T30" s="26"/>
      <c r="U30" s="186">
        <f t="shared" si="3"/>
        <v>1.2583659575731291E-3</v>
      </c>
      <c r="W30" s="31"/>
    </row>
    <row r="31" spans="1:23" ht="40.5" customHeight="1" x14ac:dyDescent="0.6">
      <c r="A31" s="128" t="s">
        <v>147</v>
      </c>
      <c r="B31" s="129"/>
      <c r="C31" s="90">
        <v>0</v>
      </c>
      <c r="D31" s="90"/>
      <c r="E31" s="90">
        <v>0</v>
      </c>
      <c r="F31" s="90"/>
      <c r="G31" s="90">
        <v>0</v>
      </c>
      <c r="H31" s="90"/>
      <c r="I31" s="90">
        <f t="shared" si="0"/>
        <v>0</v>
      </c>
      <c r="J31" s="26"/>
      <c r="K31" s="73">
        <f t="shared" si="1"/>
        <v>0</v>
      </c>
      <c r="L31" s="26"/>
      <c r="M31" s="90">
        <v>0</v>
      </c>
      <c r="N31" s="90"/>
      <c r="O31" s="90">
        <v>0</v>
      </c>
      <c r="P31" s="90"/>
      <c r="Q31" s="90">
        <v>116429954</v>
      </c>
      <c r="R31" s="90"/>
      <c r="S31" s="90">
        <f t="shared" si="2"/>
        <v>116429954</v>
      </c>
      <c r="T31" s="26"/>
      <c r="U31" s="186">
        <f t="shared" si="3"/>
        <v>7.6528891716065703E-4</v>
      </c>
      <c r="W31" s="31"/>
    </row>
    <row r="32" spans="1:23" ht="40.5" customHeight="1" x14ac:dyDescent="0.6">
      <c r="A32" s="128" t="s">
        <v>148</v>
      </c>
      <c r="B32" s="129"/>
      <c r="C32" s="90">
        <v>0</v>
      </c>
      <c r="D32" s="90"/>
      <c r="E32" s="90">
        <v>0</v>
      </c>
      <c r="F32" s="90"/>
      <c r="G32" s="90">
        <v>0</v>
      </c>
      <c r="H32" s="90"/>
      <c r="I32" s="90">
        <f t="shared" si="0"/>
        <v>0</v>
      </c>
      <c r="J32" s="26"/>
      <c r="K32" s="73">
        <f t="shared" si="1"/>
        <v>0</v>
      </c>
      <c r="L32" s="26"/>
      <c r="M32" s="90">
        <v>0</v>
      </c>
      <c r="N32" s="90"/>
      <c r="O32" s="90">
        <v>0</v>
      </c>
      <c r="P32" s="90"/>
      <c r="Q32" s="90">
        <v>22976310</v>
      </c>
      <c r="R32" s="90"/>
      <c r="S32" s="90">
        <f t="shared" si="2"/>
        <v>22976310</v>
      </c>
      <c r="T32" s="26"/>
      <c r="U32" s="186">
        <f t="shared" si="3"/>
        <v>1.5102226528619579E-4</v>
      </c>
      <c r="W32" s="31"/>
    </row>
    <row r="33" spans="1:23" ht="40.5" customHeight="1" x14ac:dyDescent="0.6">
      <c r="A33" s="128" t="s">
        <v>153</v>
      </c>
      <c r="B33" s="129"/>
      <c r="C33" s="90">
        <v>0</v>
      </c>
      <c r="D33" s="90"/>
      <c r="E33" s="90">
        <v>0</v>
      </c>
      <c r="F33" s="90"/>
      <c r="G33" s="90">
        <v>0</v>
      </c>
      <c r="H33" s="90"/>
      <c r="I33" s="90">
        <f t="shared" si="0"/>
        <v>0</v>
      </c>
      <c r="J33" s="26"/>
      <c r="K33" s="73">
        <f t="shared" si="1"/>
        <v>0</v>
      </c>
      <c r="L33" s="26"/>
      <c r="M33" s="90">
        <v>0</v>
      </c>
      <c r="N33" s="90"/>
      <c r="O33" s="90">
        <v>0</v>
      </c>
      <c r="P33" s="90"/>
      <c r="Q33" s="90">
        <v>20555312</v>
      </c>
      <c r="R33" s="90"/>
      <c r="S33" s="90">
        <f t="shared" si="2"/>
        <v>20555312</v>
      </c>
      <c r="T33" s="26"/>
      <c r="U33" s="186">
        <f t="shared" si="3"/>
        <v>1.3510915294512148E-4</v>
      </c>
      <c r="W33" s="31"/>
    </row>
    <row r="34" spans="1:23" ht="40.5" customHeight="1" x14ac:dyDescent="0.6">
      <c r="A34" s="128" t="s">
        <v>26</v>
      </c>
      <c r="B34" s="129"/>
      <c r="C34" s="90">
        <v>0</v>
      </c>
      <c r="D34" s="90"/>
      <c r="E34" s="90">
        <v>0</v>
      </c>
      <c r="F34" s="90"/>
      <c r="G34" s="90">
        <v>0</v>
      </c>
      <c r="H34" s="90"/>
      <c r="I34" s="90">
        <f t="shared" si="0"/>
        <v>0</v>
      </c>
      <c r="J34" s="26"/>
      <c r="K34" s="73">
        <f t="shared" si="1"/>
        <v>0</v>
      </c>
      <c r="L34" s="26"/>
      <c r="M34" s="90">
        <v>0</v>
      </c>
      <c r="N34" s="90"/>
      <c r="O34" s="90">
        <v>0</v>
      </c>
      <c r="P34" s="90"/>
      <c r="Q34" s="90">
        <v>4123475</v>
      </c>
      <c r="R34" s="90"/>
      <c r="S34" s="90">
        <f t="shared" si="2"/>
        <v>4123475</v>
      </c>
      <c r="T34" s="26"/>
      <c r="U34" s="186">
        <f t="shared" si="3"/>
        <v>2.7103418057599167E-5</v>
      </c>
      <c r="W34" s="31"/>
    </row>
    <row r="35" spans="1:23" ht="40.5" customHeight="1" x14ac:dyDescent="0.6">
      <c r="A35" s="128" t="s">
        <v>149</v>
      </c>
      <c r="B35" s="129"/>
      <c r="C35" s="90">
        <v>0</v>
      </c>
      <c r="D35" s="90"/>
      <c r="E35" s="90">
        <v>0</v>
      </c>
      <c r="F35" s="90"/>
      <c r="G35" s="90">
        <v>0</v>
      </c>
      <c r="H35" s="90"/>
      <c r="I35" s="90">
        <f t="shared" si="0"/>
        <v>0</v>
      </c>
      <c r="J35" s="26"/>
      <c r="K35" s="73">
        <f t="shared" si="1"/>
        <v>0</v>
      </c>
      <c r="L35" s="26"/>
      <c r="M35" s="90">
        <v>0</v>
      </c>
      <c r="N35" s="90"/>
      <c r="O35" s="90">
        <v>0</v>
      </c>
      <c r="P35" s="90"/>
      <c r="Q35" s="90">
        <v>8990730</v>
      </c>
      <c r="R35" s="90"/>
      <c r="S35" s="90">
        <f t="shared" si="2"/>
        <v>8990730</v>
      </c>
      <c r="T35" s="26"/>
      <c r="U35" s="186">
        <f t="shared" si="3"/>
        <v>5.9095669025033143E-5</v>
      </c>
      <c r="W35" s="31"/>
    </row>
    <row r="36" spans="1:23" ht="40.5" customHeight="1" x14ac:dyDescent="0.6">
      <c r="A36" s="128" t="s">
        <v>22</v>
      </c>
      <c r="B36" s="129"/>
      <c r="C36" s="90">
        <v>0</v>
      </c>
      <c r="D36" s="90"/>
      <c r="E36" s="90">
        <v>0</v>
      </c>
      <c r="F36" s="90"/>
      <c r="G36" s="90">
        <v>0</v>
      </c>
      <c r="H36" s="90"/>
      <c r="I36" s="90">
        <f t="shared" si="0"/>
        <v>0</v>
      </c>
      <c r="J36" s="26"/>
      <c r="K36" s="73">
        <f t="shared" si="1"/>
        <v>0</v>
      </c>
      <c r="L36" s="26"/>
      <c r="M36" s="90">
        <v>0</v>
      </c>
      <c r="N36" s="90"/>
      <c r="O36" s="90">
        <v>0</v>
      </c>
      <c r="P36" s="90"/>
      <c r="Q36" s="90">
        <v>-4102446480</v>
      </c>
      <c r="R36" s="90"/>
      <c r="S36" s="90">
        <f t="shared" si="2"/>
        <v>-4102446480</v>
      </c>
      <c r="T36" s="26"/>
      <c r="U36" s="186">
        <f t="shared" si="3"/>
        <v>-2.6965198529484504E-2</v>
      </c>
      <c r="W36" s="31"/>
    </row>
    <row r="37" spans="1:23" ht="40.5" customHeight="1" thickBot="1" x14ac:dyDescent="0.65">
      <c r="A37" s="128" t="s">
        <v>28</v>
      </c>
      <c r="B37" s="129"/>
      <c r="C37" s="90">
        <v>0</v>
      </c>
      <c r="D37" s="90"/>
      <c r="E37" s="90">
        <v>177465683529</v>
      </c>
      <c r="F37" s="90"/>
      <c r="G37" s="90">
        <v>744155482</v>
      </c>
      <c r="H37" s="90"/>
      <c r="I37" s="90">
        <f t="shared" si="0"/>
        <v>178209839011</v>
      </c>
      <c r="J37" s="26"/>
      <c r="K37" s="73">
        <f t="shared" si="1"/>
        <v>2.5144165015092379</v>
      </c>
      <c r="L37" s="26"/>
      <c r="M37" s="90">
        <v>51959289260</v>
      </c>
      <c r="N37" s="90"/>
      <c r="O37" s="90">
        <v>73147450242</v>
      </c>
      <c r="P37" s="90"/>
      <c r="Q37" s="90">
        <v>-2822041378</v>
      </c>
      <c r="R37" s="90"/>
      <c r="S37" s="90">
        <f t="shared" si="2"/>
        <v>122284698124</v>
      </c>
      <c r="T37" s="26"/>
      <c r="U37" s="186">
        <f t="shared" si="3"/>
        <v>0.80377189028721752</v>
      </c>
      <c r="W37" s="31"/>
    </row>
    <row r="38" spans="1:23" ht="40.5" customHeight="1" thickBot="1" x14ac:dyDescent="0.65">
      <c r="A38" s="130"/>
      <c r="B38" s="129"/>
      <c r="C38" s="92">
        <f>SUM(C10:C37)</f>
        <v>0</v>
      </c>
      <c r="D38" s="131"/>
      <c r="E38" s="92">
        <f>SUM(E10:E37)</f>
        <v>6535580741504</v>
      </c>
      <c r="F38" s="131"/>
      <c r="G38" s="92">
        <f>SUM(G10:G37)</f>
        <v>551941906555</v>
      </c>
      <c r="H38" s="131"/>
      <c r="I38" s="92">
        <f>SUM(I10:I37)</f>
        <v>7087522648059</v>
      </c>
      <c r="J38" s="20"/>
      <c r="K38" s="40">
        <f>SUM(K10:K37)</f>
        <v>99.999999999999972</v>
      </c>
      <c r="L38" s="20"/>
      <c r="M38" s="92">
        <f>SUM(M10:M37)</f>
        <v>1220216225487</v>
      </c>
      <c r="N38" s="131"/>
      <c r="O38" s="92">
        <f>SUM(O10:O37)</f>
        <v>8336906330260</v>
      </c>
      <c r="P38" s="131"/>
      <c r="Q38" s="92">
        <f>SUM(Q10:Q37)</f>
        <v>5656733465058</v>
      </c>
      <c r="R38" s="131"/>
      <c r="S38" s="92">
        <f>SUM(S10:S37)</f>
        <v>15213856020805</v>
      </c>
      <c r="T38" s="20"/>
      <c r="U38" s="40">
        <f>SUM(U10:U37)</f>
        <v>100.00000000000006</v>
      </c>
      <c r="W38" s="31"/>
    </row>
    <row r="39" spans="1:23" ht="16.5" thickTop="1" x14ac:dyDescent="0.4">
      <c r="W39" s="31"/>
    </row>
    <row r="40" spans="1:23" ht="24.75" hidden="1" x14ac:dyDescent="0.4">
      <c r="C40" s="90"/>
      <c r="D40" s="90"/>
      <c r="E40" s="90"/>
      <c r="F40" s="90"/>
      <c r="G40" s="90"/>
      <c r="H40" s="90"/>
      <c r="I40" s="90"/>
      <c r="J40" s="26"/>
      <c r="K40" s="26"/>
      <c r="L40" s="26"/>
      <c r="M40" s="90"/>
      <c r="N40" s="90"/>
      <c r="O40" s="90"/>
      <c r="P40" s="90"/>
      <c r="Q40" s="90">
        <v>5656733465058</v>
      </c>
      <c r="R40" s="90"/>
      <c r="S40" s="90"/>
      <c r="T40" s="26"/>
      <c r="U40" s="26"/>
    </row>
    <row r="41" spans="1:23" ht="24.75" hidden="1" x14ac:dyDescent="0.4">
      <c r="C41" s="90"/>
      <c r="D41" s="90"/>
      <c r="E41" s="90"/>
      <c r="F41" s="90"/>
      <c r="G41" s="90"/>
      <c r="H41" s="90"/>
      <c r="I41" s="90"/>
      <c r="J41" s="26"/>
      <c r="K41" s="26"/>
      <c r="L41" s="26"/>
      <c r="M41" s="90"/>
      <c r="N41" s="90"/>
      <c r="O41" s="90"/>
      <c r="P41" s="90"/>
      <c r="Q41" s="90">
        <f>Q40-Q38</f>
        <v>0</v>
      </c>
      <c r="R41" s="90"/>
      <c r="S41" s="90"/>
      <c r="T41" s="26"/>
      <c r="U41" s="26"/>
    </row>
    <row r="42" spans="1:23" ht="39.75" customHeight="1" x14ac:dyDescent="0.4">
      <c r="A42" s="132"/>
      <c r="B42" s="94"/>
      <c r="C42" s="133"/>
      <c r="D42" s="134"/>
      <c r="E42" s="133"/>
      <c r="F42" s="134"/>
      <c r="G42" s="133"/>
      <c r="H42" s="134"/>
      <c r="I42" s="133"/>
      <c r="J42" s="43"/>
      <c r="K42" s="30"/>
      <c r="L42" s="43"/>
      <c r="M42" s="133"/>
      <c r="N42" s="134"/>
      <c r="O42" s="133"/>
      <c r="P42" s="134"/>
      <c r="Q42" s="133"/>
    </row>
    <row r="43" spans="1:23" ht="39.75" customHeight="1" x14ac:dyDescent="0.55000000000000004">
      <c r="A43" s="132"/>
      <c r="B43" s="135"/>
      <c r="C43" s="95"/>
      <c r="D43" s="95"/>
      <c r="E43" s="95"/>
      <c r="F43" s="95"/>
      <c r="G43" s="95"/>
      <c r="H43" s="95"/>
      <c r="I43" s="95"/>
      <c r="J43" s="12"/>
      <c r="K43" s="12"/>
      <c r="L43" s="12"/>
      <c r="M43" s="95"/>
      <c r="N43" s="95"/>
      <c r="O43" s="95"/>
      <c r="P43" s="95"/>
    </row>
    <row r="44" spans="1:23" ht="39.75" customHeight="1" x14ac:dyDescent="0.55000000000000004">
      <c r="A44" s="132"/>
      <c r="B44" s="135"/>
      <c r="C44" s="95"/>
      <c r="D44" s="95"/>
      <c r="E44" s="95"/>
      <c r="F44" s="95"/>
      <c r="G44" s="95"/>
      <c r="H44" s="95"/>
      <c r="I44" s="95"/>
      <c r="J44" s="12"/>
      <c r="K44" s="12"/>
      <c r="L44" s="12"/>
      <c r="M44" s="95"/>
      <c r="N44" s="95"/>
      <c r="O44" s="95"/>
      <c r="P44" s="95"/>
      <c r="Q44" s="133"/>
    </row>
    <row r="45" spans="1:23" ht="39.75" customHeight="1" x14ac:dyDescent="0.55000000000000004">
      <c r="A45" s="132"/>
      <c r="B45" s="135"/>
      <c r="C45" s="95"/>
      <c r="D45" s="95"/>
      <c r="E45" s="95"/>
      <c r="F45" s="95"/>
      <c r="G45" s="95"/>
      <c r="H45" s="95"/>
      <c r="I45" s="95"/>
      <c r="J45" s="12"/>
      <c r="K45" s="12"/>
      <c r="L45" s="12"/>
      <c r="M45" s="95"/>
      <c r="N45" s="95"/>
      <c r="O45" s="95"/>
      <c r="P45" s="95"/>
      <c r="Q45" s="133"/>
    </row>
    <row r="46" spans="1:23" ht="39.75" customHeight="1" x14ac:dyDescent="0.4">
      <c r="A46" s="132"/>
      <c r="B46" s="94"/>
      <c r="C46" s="133"/>
      <c r="D46" s="133"/>
      <c r="E46" s="133"/>
      <c r="F46" s="134"/>
      <c r="G46" s="133"/>
      <c r="H46" s="134"/>
      <c r="I46" s="133"/>
      <c r="J46" s="43"/>
      <c r="K46" s="30"/>
      <c r="L46" s="43"/>
      <c r="M46" s="133"/>
      <c r="N46" s="134"/>
      <c r="O46" s="133"/>
      <c r="P46" s="134"/>
      <c r="Q46" s="133"/>
    </row>
    <row r="47" spans="1:23" ht="39.75" customHeight="1" x14ac:dyDescent="0.55000000000000004">
      <c r="A47" s="132"/>
      <c r="B47" s="135"/>
      <c r="C47" s="133"/>
      <c r="D47" s="133"/>
      <c r="E47" s="133"/>
      <c r="F47" s="95"/>
      <c r="G47" s="95"/>
      <c r="H47" s="95"/>
      <c r="I47" s="95"/>
      <c r="J47" s="12"/>
      <c r="K47" s="12"/>
      <c r="L47" s="12"/>
      <c r="M47" s="95"/>
      <c r="N47" s="95"/>
      <c r="O47" s="95"/>
      <c r="P47" s="95"/>
      <c r="Q47" s="133"/>
    </row>
    <row r="48" spans="1:23" ht="39.75" customHeight="1" x14ac:dyDescent="0.55000000000000004">
      <c r="A48" s="132"/>
      <c r="B48" s="135"/>
      <c r="C48" s="133"/>
      <c r="D48" s="133"/>
      <c r="E48" s="133"/>
      <c r="F48" s="95"/>
      <c r="G48" s="95"/>
      <c r="H48" s="95"/>
      <c r="I48" s="95"/>
      <c r="J48" s="12"/>
      <c r="K48" s="12"/>
      <c r="L48" s="12"/>
      <c r="M48" s="95"/>
      <c r="N48" s="95"/>
      <c r="O48" s="95"/>
      <c r="P48" s="95"/>
      <c r="Q48" s="133"/>
    </row>
    <row r="49" spans="1:5" ht="39.75" customHeight="1" x14ac:dyDescent="0.4">
      <c r="A49" s="132"/>
      <c r="C49" s="133"/>
      <c r="D49" s="133"/>
      <c r="E49" s="133"/>
    </row>
    <row r="50" spans="1:5" ht="39.75" customHeight="1" x14ac:dyDescent="0.4">
      <c r="A50" s="132"/>
      <c r="C50" s="133"/>
      <c r="D50" s="133"/>
      <c r="E50" s="133"/>
    </row>
    <row r="51" spans="1:5" ht="39.75" customHeight="1" x14ac:dyDescent="0.4">
      <c r="A51" s="132"/>
      <c r="C51" s="133"/>
      <c r="D51" s="133"/>
      <c r="E51" s="133"/>
    </row>
    <row r="52" spans="1:5" ht="22.5" x14ac:dyDescent="0.4">
      <c r="A52" s="132"/>
      <c r="C52" s="133"/>
      <c r="D52" s="133"/>
      <c r="E52" s="133"/>
    </row>
    <row r="53" spans="1:5" ht="22.5" x14ac:dyDescent="0.4">
      <c r="A53" s="132"/>
      <c r="C53" s="133"/>
      <c r="D53" s="133"/>
      <c r="E53" s="133"/>
    </row>
    <row r="54" spans="1:5" ht="22.5" x14ac:dyDescent="0.4">
      <c r="A54" s="132"/>
      <c r="C54" s="133"/>
      <c r="D54" s="133"/>
      <c r="E54" s="133"/>
    </row>
    <row r="55" spans="1:5" ht="22.5" x14ac:dyDescent="0.4">
      <c r="A55" s="132"/>
      <c r="C55" s="133"/>
      <c r="D55" s="133"/>
      <c r="E55" s="133"/>
    </row>
    <row r="56" spans="1:5" ht="22.5" x14ac:dyDescent="0.4">
      <c r="A56" s="132"/>
      <c r="C56" s="133"/>
      <c r="D56" s="133"/>
      <c r="E56" s="133"/>
    </row>
    <row r="57" spans="1:5" ht="22.5" x14ac:dyDescent="0.4">
      <c r="A57" s="132"/>
      <c r="C57" s="133"/>
      <c r="D57" s="133"/>
      <c r="E57" s="133"/>
    </row>
    <row r="58" spans="1:5" ht="22.5" x14ac:dyDescent="0.4">
      <c r="A58" s="132"/>
      <c r="C58" s="133"/>
      <c r="D58" s="133"/>
      <c r="E58" s="133"/>
    </row>
  </sheetData>
  <sortState xmlns:xlrd2="http://schemas.microsoft.com/office/spreadsheetml/2017/richdata2" ref="A10:U37">
    <sortCondition descending="1" ref="S10:S37"/>
  </sortState>
  <mergeCells count="10"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3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47"/>
  <sheetViews>
    <sheetView rightToLeft="1" view="pageBreakPreview" zoomScale="66" zoomScaleNormal="100" zoomScaleSheetLayoutView="66" workbookViewId="0">
      <selection activeCell="K30" sqref="K30"/>
    </sheetView>
  </sheetViews>
  <sheetFormatPr defaultColWidth="9.140625" defaultRowHeight="15.75" x14ac:dyDescent="0.4"/>
  <cols>
    <col min="1" max="1" width="47.5703125" style="97" bestFit="1" customWidth="1"/>
    <col min="2" max="2" width="1.28515625" style="97" customWidth="1"/>
    <col min="3" max="3" width="24.140625" style="97" bestFit="1" customWidth="1"/>
    <col min="4" max="4" width="1.28515625" style="97" customWidth="1"/>
    <col min="5" max="5" width="23" style="97" customWidth="1"/>
    <col min="6" max="6" width="1.28515625" style="97" customWidth="1"/>
    <col min="7" max="7" width="22.85546875" style="97" customWidth="1"/>
    <col min="8" max="8" width="1.28515625" style="97" customWidth="1"/>
    <col min="9" max="9" width="24.28515625" style="97" customWidth="1"/>
    <col min="10" max="10" width="1.28515625" style="19" customWidth="1"/>
    <col min="11" max="11" width="25.5703125" style="33" bestFit="1" customWidth="1"/>
    <col min="12" max="12" width="1.28515625" style="19" customWidth="1"/>
    <col min="13" max="13" width="24.140625" style="97" bestFit="1" customWidth="1"/>
    <col min="14" max="14" width="1.28515625" style="97" customWidth="1"/>
    <col min="15" max="15" width="22.85546875" style="97" bestFit="1" customWidth="1"/>
    <col min="16" max="16" width="1.28515625" style="97" customWidth="1"/>
    <col min="17" max="17" width="23.28515625" style="97" customWidth="1"/>
    <col min="18" max="18" width="1.28515625" style="97" customWidth="1"/>
    <col min="19" max="19" width="23.42578125" style="97" bestFit="1" customWidth="1"/>
    <col min="20" max="20" width="1.28515625" style="19" customWidth="1"/>
    <col min="21" max="21" width="25.5703125" style="33" bestFit="1" customWidth="1"/>
    <col min="22" max="22" width="1.42578125" style="19" customWidth="1"/>
    <col min="23" max="23" width="14.42578125" style="19" bestFit="1" customWidth="1"/>
    <col min="24" max="16384" width="9.140625" style="19"/>
  </cols>
  <sheetData>
    <row r="1" spans="1:21" ht="40.5" customHeight="1" x14ac:dyDescent="0.4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</row>
    <row r="2" spans="1:21" ht="40.5" customHeight="1" x14ac:dyDescent="0.4">
      <c r="A2" s="159" t="s">
        <v>59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1:21" ht="40.5" customHeight="1" x14ac:dyDescent="0.4">
      <c r="A3" s="159" t="str">
        <f>درآمد!A3</f>
        <v>دوره یک ماهه منتهی به 31 مرداد 1405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</row>
    <row r="4" spans="1:21" ht="40.5" customHeight="1" x14ac:dyDescent="0.4"/>
    <row r="5" spans="1:21" ht="40.5" customHeight="1" x14ac:dyDescent="0.4">
      <c r="A5" s="141" t="s">
        <v>174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</row>
    <row r="6" spans="1:21" ht="40.5" customHeight="1" x14ac:dyDescent="0.4">
      <c r="A6" s="125"/>
      <c r="B6" s="125"/>
      <c r="C6" s="158" t="s">
        <v>103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</row>
    <row r="7" spans="1:21" ht="40.5" customHeight="1" thickBot="1" x14ac:dyDescent="0.7">
      <c r="A7" s="106"/>
      <c r="B7" s="106"/>
      <c r="C7" s="154" t="str">
        <f>'درآمد سرمایه گذاری در سهام'!C7</f>
        <v>طی مرداد ماه</v>
      </c>
      <c r="D7" s="154"/>
      <c r="E7" s="154"/>
      <c r="F7" s="154"/>
      <c r="G7" s="154"/>
      <c r="H7" s="154"/>
      <c r="I7" s="154"/>
      <c r="J7" s="154"/>
      <c r="K7" s="154"/>
      <c r="L7" s="28"/>
      <c r="M7" s="154" t="str">
        <f>'درآمد سرمایه گذاری در سهام'!M7</f>
        <v>از ابتدای سال مالی تا پایان مرداد ماه</v>
      </c>
      <c r="N7" s="154"/>
      <c r="O7" s="154"/>
      <c r="P7" s="154"/>
      <c r="Q7" s="154"/>
      <c r="R7" s="154"/>
      <c r="S7" s="154"/>
      <c r="T7" s="154"/>
      <c r="U7" s="154"/>
    </row>
    <row r="8" spans="1:21" ht="40.5" customHeight="1" thickBot="1" x14ac:dyDescent="0.7">
      <c r="A8" s="156" t="s">
        <v>36</v>
      </c>
      <c r="B8" s="106"/>
      <c r="C8" s="109" t="s">
        <v>69</v>
      </c>
      <c r="D8" s="136"/>
      <c r="E8" s="109" t="s">
        <v>67</v>
      </c>
      <c r="F8" s="136"/>
      <c r="G8" s="109" t="s">
        <v>68</v>
      </c>
      <c r="H8" s="106"/>
      <c r="I8" s="154" t="s">
        <v>29</v>
      </c>
      <c r="J8" s="154"/>
      <c r="K8" s="154"/>
      <c r="L8" s="28"/>
      <c r="M8" s="109" t="s">
        <v>69</v>
      </c>
      <c r="N8" s="136"/>
      <c r="O8" s="109" t="s">
        <v>67</v>
      </c>
      <c r="P8" s="136"/>
      <c r="Q8" s="109" t="s">
        <v>68</v>
      </c>
      <c r="R8" s="106"/>
      <c r="S8" s="154" t="s">
        <v>29</v>
      </c>
      <c r="T8" s="154"/>
      <c r="U8" s="154"/>
    </row>
    <row r="9" spans="1:21" ht="40.5" customHeight="1" thickBot="1" x14ac:dyDescent="0.7">
      <c r="A9" s="157"/>
      <c r="B9" s="106"/>
      <c r="C9" s="127" t="s">
        <v>115</v>
      </c>
      <c r="D9" s="136"/>
      <c r="E9" s="127" t="s">
        <v>116</v>
      </c>
      <c r="F9" s="136"/>
      <c r="G9" s="127" t="s">
        <v>117</v>
      </c>
      <c r="H9" s="106"/>
      <c r="I9" s="127" t="s">
        <v>56</v>
      </c>
      <c r="J9" s="28"/>
      <c r="K9" s="71" t="s">
        <v>62</v>
      </c>
      <c r="L9" s="28"/>
      <c r="M9" s="127" t="s">
        <v>115</v>
      </c>
      <c r="N9" s="136"/>
      <c r="O9" s="127" t="s">
        <v>116</v>
      </c>
      <c r="P9" s="136"/>
      <c r="Q9" s="127" t="s">
        <v>117</v>
      </c>
      <c r="R9" s="106"/>
      <c r="S9" s="127" t="s">
        <v>56</v>
      </c>
      <c r="T9" s="28"/>
      <c r="U9" s="71" t="s">
        <v>62</v>
      </c>
    </row>
    <row r="10" spans="1:21" ht="40.5" customHeight="1" x14ac:dyDescent="0.6">
      <c r="A10" s="128" t="s">
        <v>40</v>
      </c>
      <c r="B10" s="129"/>
      <c r="C10" s="90">
        <v>0</v>
      </c>
      <c r="D10" s="90"/>
      <c r="E10" s="90">
        <v>-1299855882</v>
      </c>
      <c r="F10" s="90"/>
      <c r="G10" s="90">
        <v>28393215855</v>
      </c>
      <c r="H10" s="90"/>
      <c r="I10" s="90">
        <f t="shared" ref="I10:I24" si="0">C10+E10+G10</f>
        <v>27093359973</v>
      </c>
      <c r="J10" s="26"/>
      <c r="K10" s="186">
        <f t="shared" ref="K10:K24" si="1">I10/$I$25*100</f>
        <v>36.205664794622194</v>
      </c>
      <c r="L10" s="26"/>
      <c r="M10" s="90">
        <v>0</v>
      </c>
      <c r="N10" s="90"/>
      <c r="O10" s="90">
        <v>65449335459</v>
      </c>
      <c r="P10" s="90"/>
      <c r="Q10" s="90">
        <v>285895657288</v>
      </c>
      <c r="R10" s="90"/>
      <c r="S10" s="90">
        <f t="shared" ref="S10:S24" si="2">M10+O10+Q10</f>
        <v>351344992747</v>
      </c>
      <c r="T10" s="26"/>
      <c r="U10" s="186">
        <f t="shared" ref="U10:U24" si="3">S10/$S$25*100</f>
        <v>54.982849527197729</v>
      </c>
    </row>
    <row r="11" spans="1:21" ht="40.5" customHeight="1" x14ac:dyDescent="0.6">
      <c r="A11" s="128" t="s">
        <v>42</v>
      </c>
      <c r="B11" s="129"/>
      <c r="C11" s="90">
        <v>0</v>
      </c>
      <c r="D11" s="90"/>
      <c r="E11" s="90">
        <v>5746523272</v>
      </c>
      <c r="F11" s="90"/>
      <c r="G11" s="90">
        <v>0</v>
      </c>
      <c r="H11" s="90"/>
      <c r="I11" s="90">
        <f t="shared" si="0"/>
        <v>5746523272</v>
      </c>
      <c r="J11" s="26"/>
      <c r="K11" s="186">
        <f t="shared" si="1"/>
        <v>7.6792503966974675</v>
      </c>
      <c r="L11" s="26"/>
      <c r="M11" s="90">
        <v>0</v>
      </c>
      <c r="N11" s="90"/>
      <c r="O11" s="90">
        <v>10675270397</v>
      </c>
      <c r="P11" s="90"/>
      <c r="Q11" s="90">
        <v>70479755023</v>
      </c>
      <c r="R11" s="90"/>
      <c r="S11" s="90">
        <f t="shared" si="2"/>
        <v>81155025420</v>
      </c>
      <c r="T11" s="26"/>
      <c r="U11" s="186">
        <f t="shared" si="3"/>
        <v>12.700151256337683</v>
      </c>
    </row>
    <row r="12" spans="1:21" ht="40.5" customHeight="1" x14ac:dyDescent="0.6">
      <c r="A12" s="128" t="s">
        <v>70</v>
      </c>
      <c r="B12" s="129"/>
      <c r="C12" s="90">
        <v>0</v>
      </c>
      <c r="D12" s="90"/>
      <c r="E12" s="90">
        <v>17194107336</v>
      </c>
      <c r="F12" s="90"/>
      <c r="G12" s="90">
        <v>0</v>
      </c>
      <c r="H12" s="90"/>
      <c r="I12" s="90">
        <f t="shared" si="0"/>
        <v>17194107336</v>
      </c>
      <c r="J12" s="26"/>
      <c r="K12" s="186">
        <f t="shared" si="1"/>
        <v>22.976998322480096</v>
      </c>
      <c r="L12" s="26"/>
      <c r="M12" s="90">
        <v>0</v>
      </c>
      <c r="N12" s="90"/>
      <c r="O12" s="90">
        <v>86581652524</v>
      </c>
      <c r="P12" s="90"/>
      <c r="Q12" s="90">
        <v>0</v>
      </c>
      <c r="R12" s="90"/>
      <c r="S12" s="90">
        <f t="shared" si="2"/>
        <v>86581652524</v>
      </c>
      <c r="T12" s="26"/>
      <c r="U12" s="186">
        <f t="shared" si="3"/>
        <v>13.549377594150613</v>
      </c>
    </row>
    <row r="13" spans="1:21" ht="40.5" customHeight="1" x14ac:dyDescent="0.6">
      <c r="A13" s="128" t="s">
        <v>39</v>
      </c>
      <c r="B13" s="129"/>
      <c r="C13" s="90">
        <v>0</v>
      </c>
      <c r="D13" s="90"/>
      <c r="E13" s="90">
        <v>7749141450</v>
      </c>
      <c r="F13" s="90"/>
      <c r="G13" s="90">
        <v>0</v>
      </c>
      <c r="H13" s="90"/>
      <c r="I13" s="90">
        <f t="shared" si="0"/>
        <v>7749141450</v>
      </c>
      <c r="J13" s="26"/>
      <c r="K13" s="186">
        <f t="shared" si="1"/>
        <v>10.355408781502502</v>
      </c>
      <c r="L13" s="26"/>
      <c r="M13" s="90">
        <v>0</v>
      </c>
      <c r="N13" s="90"/>
      <c r="O13" s="90">
        <v>44951478028</v>
      </c>
      <c r="P13" s="90"/>
      <c r="Q13" s="90">
        <v>44110315</v>
      </c>
      <c r="R13" s="90"/>
      <c r="S13" s="90">
        <f t="shared" si="2"/>
        <v>44995588343</v>
      </c>
      <c r="T13" s="26"/>
      <c r="U13" s="186">
        <f t="shared" si="3"/>
        <v>7.0414712442832315</v>
      </c>
    </row>
    <row r="14" spans="1:21" ht="40.5" customHeight="1" x14ac:dyDescent="0.6">
      <c r="A14" s="128" t="s">
        <v>178</v>
      </c>
      <c r="B14" s="129"/>
      <c r="C14" s="90">
        <v>0</v>
      </c>
      <c r="D14" s="90"/>
      <c r="E14" s="90">
        <v>8613957432</v>
      </c>
      <c r="F14" s="90"/>
      <c r="G14" s="90">
        <v>0</v>
      </c>
      <c r="H14" s="90"/>
      <c r="I14" s="90">
        <f t="shared" si="0"/>
        <v>8613957432</v>
      </c>
      <c r="J14" s="26"/>
      <c r="K14" s="186">
        <f t="shared" si="1"/>
        <v>11.511088165105249</v>
      </c>
      <c r="L14" s="26"/>
      <c r="M14" s="90">
        <v>0</v>
      </c>
      <c r="N14" s="90"/>
      <c r="O14" s="90">
        <v>30473843462</v>
      </c>
      <c r="P14" s="90"/>
      <c r="Q14" s="90">
        <v>0</v>
      </c>
      <c r="R14" s="90"/>
      <c r="S14" s="90">
        <f t="shared" si="2"/>
        <v>30473843462</v>
      </c>
      <c r="T14" s="26"/>
      <c r="U14" s="186">
        <f t="shared" si="3"/>
        <v>4.7689273624942841</v>
      </c>
    </row>
    <row r="15" spans="1:21" ht="40.5" customHeight="1" x14ac:dyDescent="0.6">
      <c r="A15" s="128" t="s">
        <v>146</v>
      </c>
      <c r="B15" s="129"/>
      <c r="C15" s="90">
        <v>0</v>
      </c>
      <c r="D15" s="90"/>
      <c r="E15" s="90">
        <v>0</v>
      </c>
      <c r="F15" s="90"/>
      <c r="G15" s="90">
        <v>0</v>
      </c>
      <c r="H15" s="90"/>
      <c r="I15" s="90">
        <f t="shared" si="0"/>
        <v>0</v>
      </c>
      <c r="J15" s="26"/>
      <c r="K15" s="186">
        <f t="shared" si="1"/>
        <v>0</v>
      </c>
      <c r="L15" s="26"/>
      <c r="M15" s="90">
        <v>0</v>
      </c>
      <c r="N15" s="90"/>
      <c r="O15" s="90">
        <v>0</v>
      </c>
      <c r="P15" s="90"/>
      <c r="Q15" s="90">
        <v>18259156890</v>
      </c>
      <c r="R15" s="90"/>
      <c r="S15" s="90">
        <f t="shared" si="2"/>
        <v>18259156890</v>
      </c>
      <c r="T15" s="26"/>
      <c r="U15" s="186">
        <f t="shared" si="3"/>
        <v>2.8574207588018568</v>
      </c>
    </row>
    <row r="16" spans="1:21" ht="40.5" customHeight="1" x14ac:dyDescent="0.6">
      <c r="A16" s="128" t="s">
        <v>41</v>
      </c>
      <c r="B16" s="129"/>
      <c r="C16" s="90">
        <v>0</v>
      </c>
      <c r="D16" s="90"/>
      <c r="E16" s="90">
        <v>0</v>
      </c>
      <c r="F16" s="90"/>
      <c r="G16" s="90">
        <v>0</v>
      </c>
      <c r="H16" s="90"/>
      <c r="I16" s="90">
        <f t="shared" si="0"/>
        <v>0</v>
      </c>
      <c r="J16" s="26"/>
      <c r="K16" s="186">
        <f t="shared" si="1"/>
        <v>0</v>
      </c>
      <c r="L16" s="26"/>
      <c r="M16" s="90">
        <v>0</v>
      </c>
      <c r="N16" s="90"/>
      <c r="O16" s="90">
        <v>0</v>
      </c>
      <c r="P16" s="90"/>
      <c r="Q16" s="90">
        <v>7177154713</v>
      </c>
      <c r="R16" s="90"/>
      <c r="S16" s="90">
        <f t="shared" si="2"/>
        <v>7177154713</v>
      </c>
      <c r="T16" s="26"/>
      <c r="U16" s="186">
        <f t="shared" si="3"/>
        <v>1.1231707460321179</v>
      </c>
    </row>
    <row r="17" spans="1:21" ht="40.5" customHeight="1" x14ac:dyDescent="0.6">
      <c r="A17" s="128" t="s">
        <v>155</v>
      </c>
      <c r="B17" s="129"/>
      <c r="C17" s="90">
        <v>0</v>
      </c>
      <c r="D17" s="90"/>
      <c r="E17" s="90">
        <v>-1386328702</v>
      </c>
      <c r="F17" s="90"/>
      <c r="G17" s="90">
        <v>2485241134</v>
      </c>
      <c r="H17" s="90"/>
      <c r="I17" s="90">
        <f t="shared" si="0"/>
        <v>1098912432</v>
      </c>
      <c r="J17" s="26"/>
      <c r="K17" s="186">
        <f t="shared" si="1"/>
        <v>1.4685094499643014</v>
      </c>
      <c r="L17" s="26"/>
      <c r="M17" s="90">
        <v>0</v>
      </c>
      <c r="N17" s="90"/>
      <c r="O17" s="90">
        <v>0</v>
      </c>
      <c r="P17" s="90"/>
      <c r="Q17" s="90">
        <v>3659996526</v>
      </c>
      <c r="R17" s="90"/>
      <c r="S17" s="90">
        <f t="shared" si="2"/>
        <v>3659996526</v>
      </c>
      <c r="T17" s="26"/>
      <c r="U17" s="186">
        <f t="shared" si="3"/>
        <v>0.57276193602688741</v>
      </c>
    </row>
    <row r="18" spans="1:21" ht="40.5" customHeight="1" x14ac:dyDescent="0.6">
      <c r="A18" s="105" t="s">
        <v>182</v>
      </c>
      <c r="B18" s="129"/>
      <c r="C18" s="90">
        <v>0</v>
      </c>
      <c r="D18" s="90"/>
      <c r="E18" s="90">
        <v>-6189724077</v>
      </c>
      <c r="F18" s="90"/>
      <c r="G18" s="90">
        <v>10444528218</v>
      </c>
      <c r="H18" s="90"/>
      <c r="I18" s="90">
        <f t="shared" si="0"/>
        <v>4254804141</v>
      </c>
      <c r="J18" s="26"/>
      <c r="K18" s="186">
        <f t="shared" si="1"/>
        <v>5.6858216422523311</v>
      </c>
      <c r="L18" s="26"/>
      <c r="M18" s="90">
        <v>0</v>
      </c>
      <c r="N18" s="90"/>
      <c r="O18" s="90">
        <v>0</v>
      </c>
      <c r="P18" s="90"/>
      <c r="Q18" s="90">
        <v>10444528218</v>
      </c>
      <c r="R18" s="90"/>
      <c r="S18" s="90">
        <f t="shared" si="2"/>
        <v>10444528218</v>
      </c>
      <c r="T18" s="26"/>
      <c r="U18" s="186">
        <f t="shared" si="3"/>
        <v>1.6344901314884843</v>
      </c>
    </row>
    <row r="19" spans="1:21" ht="40.5" customHeight="1" x14ac:dyDescent="0.6">
      <c r="A19" s="128" t="s">
        <v>158</v>
      </c>
      <c r="B19" s="129"/>
      <c r="C19" s="90">
        <v>0</v>
      </c>
      <c r="D19" s="90"/>
      <c r="E19" s="90">
        <v>0</v>
      </c>
      <c r="F19" s="90"/>
      <c r="G19" s="90">
        <v>0</v>
      </c>
      <c r="H19" s="90"/>
      <c r="I19" s="90">
        <f t="shared" si="0"/>
        <v>0</v>
      </c>
      <c r="J19" s="26"/>
      <c r="K19" s="186">
        <f>I20/$I$25*100</f>
        <v>0.7814646676356386</v>
      </c>
      <c r="L19" s="26"/>
      <c r="M19" s="90">
        <v>0</v>
      </c>
      <c r="N19" s="90"/>
      <c r="O19" s="90">
        <v>0</v>
      </c>
      <c r="P19" s="90"/>
      <c r="Q19" s="90">
        <v>1019589170</v>
      </c>
      <c r="R19" s="90"/>
      <c r="S19" s="90">
        <f t="shared" si="2"/>
        <v>1019589170</v>
      </c>
      <c r="T19" s="26"/>
      <c r="U19" s="186">
        <f>S19/$S$25*100</f>
        <v>0.15955803859723314</v>
      </c>
    </row>
    <row r="20" spans="1:21" ht="40.5" customHeight="1" x14ac:dyDescent="0.6">
      <c r="A20" s="128" t="s">
        <v>186</v>
      </c>
      <c r="B20" s="129"/>
      <c r="C20" s="90">
        <v>0</v>
      </c>
      <c r="D20" s="90"/>
      <c r="E20" s="90">
        <v>584784278</v>
      </c>
      <c r="F20" s="90"/>
      <c r="G20" s="90">
        <v>0</v>
      </c>
      <c r="H20" s="90"/>
      <c r="I20" s="90">
        <f t="shared" si="0"/>
        <v>584784278</v>
      </c>
      <c r="J20" s="26"/>
      <c r="K20" s="186">
        <f>I21/$I$25*100</f>
        <v>0</v>
      </c>
      <c r="L20" s="26"/>
      <c r="M20" s="90">
        <v>0</v>
      </c>
      <c r="N20" s="90"/>
      <c r="O20" s="90">
        <v>1043804920</v>
      </c>
      <c r="P20" s="90"/>
      <c r="Q20" s="90">
        <v>0</v>
      </c>
      <c r="R20" s="90"/>
      <c r="S20" s="90">
        <f t="shared" si="2"/>
        <v>1043804920</v>
      </c>
      <c r="T20" s="26"/>
      <c r="U20" s="186">
        <f>S20/$S$25*100</f>
        <v>0.16334762138885986</v>
      </c>
    </row>
    <row r="21" spans="1:21" ht="40.5" customHeight="1" x14ac:dyDescent="0.6">
      <c r="A21" s="128" t="s">
        <v>43</v>
      </c>
      <c r="B21" s="129"/>
      <c r="C21" s="90">
        <v>0</v>
      </c>
      <c r="D21" s="90"/>
      <c r="E21" s="90">
        <v>0</v>
      </c>
      <c r="F21" s="90"/>
      <c r="G21" s="90">
        <v>0</v>
      </c>
      <c r="H21" s="90"/>
      <c r="I21" s="90">
        <f t="shared" si="0"/>
        <v>0</v>
      </c>
      <c r="J21" s="26"/>
      <c r="K21" s="186">
        <f t="shared" si="1"/>
        <v>0</v>
      </c>
      <c r="L21" s="26"/>
      <c r="M21" s="90">
        <v>429000000</v>
      </c>
      <c r="N21" s="90"/>
      <c r="O21" s="90">
        <v>0</v>
      </c>
      <c r="P21" s="90"/>
      <c r="Q21" s="90">
        <v>-50105687</v>
      </c>
      <c r="R21" s="90"/>
      <c r="S21" s="90">
        <f t="shared" si="2"/>
        <v>378894313</v>
      </c>
      <c r="T21" s="26"/>
      <c r="U21" s="186">
        <f t="shared" si="3"/>
        <v>5.9294110997595371E-2</v>
      </c>
    </row>
    <row r="22" spans="1:21" ht="40.5" customHeight="1" x14ac:dyDescent="0.6">
      <c r="A22" s="128" t="s">
        <v>191</v>
      </c>
      <c r="B22" s="129"/>
      <c r="C22" s="90">
        <v>0</v>
      </c>
      <c r="D22" s="90"/>
      <c r="E22" s="90">
        <v>-84812500</v>
      </c>
      <c r="F22" s="90"/>
      <c r="G22" s="90">
        <v>0</v>
      </c>
      <c r="H22" s="90"/>
      <c r="I22" s="90">
        <f t="shared" si="0"/>
        <v>-84812500</v>
      </c>
      <c r="J22" s="26"/>
      <c r="K22" s="186">
        <f t="shared" si="1"/>
        <v>-0.11333747266688246</v>
      </c>
      <c r="L22" s="26"/>
      <c r="M22" s="90">
        <v>0</v>
      </c>
      <c r="N22" s="90"/>
      <c r="O22" s="90">
        <v>-84812500</v>
      </c>
      <c r="P22" s="90"/>
      <c r="Q22" s="90">
        <v>0</v>
      </c>
      <c r="R22" s="90"/>
      <c r="S22" s="90">
        <f t="shared" si="2"/>
        <v>-84812500</v>
      </c>
      <c r="T22" s="26"/>
      <c r="U22" s="186">
        <f t="shared" si="3"/>
        <v>-1.3272518526778621E-2</v>
      </c>
    </row>
    <row r="23" spans="1:21" ht="40.5" customHeight="1" x14ac:dyDescent="0.6">
      <c r="A23" s="128" t="s">
        <v>180</v>
      </c>
      <c r="B23" s="129"/>
      <c r="C23" s="90">
        <v>0</v>
      </c>
      <c r="D23" s="90"/>
      <c r="E23" s="90">
        <v>1281527262</v>
      </c>
      <c r="F23" s="90"/>
      <c r="G23" s="90">
        <v>0</v>
      </c>
      <c r="H23" s="90"/>
      <c r="I23" s="90">
        <f t="shared" si="0"/>
        <v>1281527262</v>
      </c>
      <c r="J23" s="26"/>
      <c r="K23" s="186">
        <f t="shared" si="1"/>
        <v>1.7125430924544109</v>
      </c>
      <c r="L23" s="26"/>
      <c r="M23" s="90">
        <v>0</v>
      </c>
      <c r="N23" s="90"/>
      <c r="O23" s="90">
        <v>1274152262</v>
      </c>
      <c r="P23" s="90"/>
      <c r="Q23" s="90">
        <v>0</v>
      </c>
      <c r="R23" s="90"/>
      <c r="S23" s="90">
        <f t="shared" si="2"/>
        <v>1274152262</v>
      </c>
      <c r="T23" s="26"/>
      <c r="U23" s="186">
        <f t="shared" si="3"/>
        <v>0.19939524838121603</v>
      </c>
    </row>
    <row r="24" spans="1:21" ht="40.5" customHeight="1" thickBot="1" x14ac:dyDescent="0.65">
      <c r="A24" s="128" t="s">
        <v>181</v>
      </c>
      <c r="B24" s="129"/>
      <c r="C24" s="137">
        <v>0</v>
      </c>
      <c r="D24" s="90"/>
      <c r="E24" s="137">
        <v>1299520625</v>
      </c>
      <c r="F24" s="90"/>
      <c r="G24" s="137">
        <v>0</v>
      </c>
      <c r="H24" s="90"/>
      <c r="I24" s="137">
        <f t="shared" si="0"/>
        <v>1299520625</v>
      </c>
      <c r="J24" s="26"/>
      <c r="K24" s="187">
        <f t="shared" si="1"/>
        <v>1.73658815995269</v>
      </c>
      <c r="L24" s="26"/>
      <c r="M24" s="137">
        <v>0</v>
      </c>
      <c r="N24" s="90"/>
      <c r="O24" s="137">
        <v>1284770625</v>
      </c>
      <c r="P24" s="90"/>
      <c r="Q24" s="137">
        <v>0</v>
      </c>
      <c r="R24" s="90"/>
      <c r="S24" s="137">
        <f t="shared" si="2"/>
        <v>1284770625</v>
      </c>
      <c r="T24" s="26"/>
      <c r="U24" s="187">
        <f t="shared" si="3"/>
        <v>0.20105694234898686</v>
      </c>
    </row>
    <row r="25" spans="1:21" ht="40.5" customHeight="1" thickBot="1" x14ac:dyDescent="0.65">
      <c r="A25" s="128"/>
      <c r="B25" s="129"/>
      <c r="C25" s="138">
        <f>SUM(C10:C24)</f>
        <v>0</v>
      </c>
      <c r="D25" s="131"/>
      <c r="E25" s="138">
        <f>SUM(E10:E24)</f>
        <v>33508840494</v>
      </c>
      <c r="F25" s="131"/>
      <c r="G25" s="138">
        <f>SUM(G10:G24)</f>
        <v>41322985207</v>
      </c>
      <c r="H25" s="131"/>
      <c r="I25" s="138">
        <f>SUM(I10:I24)</f>
        <v>74831825701</v>
      </c>
      <c r="J25" s="20"/>
      <c r="K25" s="41">
        <f>SUM(K10:K24)</f>
        <v>100</v>
      </c>
      <c r="L25" s="20"/>
      <c r="M25" s="138">
        <f>SUM(M10:M24)</f>
        <v>429000000</v>
      </c>
      <c r="N25" s="131"/>
      <c r="O25" s="138">
        <f>SUM(O10:O24)</f>
        <v>241649495177</v>
      </c>
      <c r="P25" s="131"/>
      <c r="Q25" s="138">
        <f>SUM(Q10:Q24)</f>
        <v>396929842456</v>
      </c>
      <c r="R25" s="131"/>
      <c r="S25" s="138">
        <f>SUM(S10:S24)</f>
        <v>639008337633</v>
      </c>
      <c r="T25" s="20"/>
      <c r="U25" s="41">
        <f>SUM(U10:U24)</f>
        <v>100.00000000000003</v>
      </c>
    </row>
    <row r="26" spans="1:21" ht="16.5" thickTop="1" x14ac:dyDescent="0.4"/>
    <row r="27" spans="1:21" ht="24.75" x14ac:dyDescent="0.4">
      <c r="C27" s="90"/>
      <c r="D27" s="90"/>
      <c r="E27" s="90"/>
      <c r="F27" s="90"/>
      <c r="G27" s="90"/>
      <c r="H27" s="90"/>
      <c r="I27" s="90"/>
      <c r="J27" s="26"/>
      <c r="K27" s="26"/>
      <c r="L27" s="26"/>
      <c r="M27" s="90"/>
      <c r="N27" s="90"/>
      <c r="O27" s="90"/>
      <c r="P27" s="90"/>
      <c r="Q27" s="90"/>
      <c r="R27" s="90"/>
      <c r="S27" s="90"/>
      <c r="T27" s="26"/>
      <c r="U27" s="26"/>
    </row>
    <row r="28" spans="1:21" ht="24.75" x14ac:dyDescent="0.4">
      <c r="C28" s="90"/>
      <c r="D28" s="90"/>
      <c r="E28" s="90"/>
      <c r="F28" s="90"/>
      <c r="G28" s="90"/>
      <c r="H28" s="90"/>
      <c r="I28" s="90"/>
      <c r="J28" s="26"/>
      <c r="K28" s="26"/>
      <c r="L28" s="26"/>
      <c r="M28" s="90"/>
      <c r="N28" s="90"/>
      <c r="O28" s="90"/>
      <c r="P28" s="90"/>
      <c r="Q28" s="90"/>
      <c r="R28" s="90"/>
      <c r="S28" s="90"/>
      <c r="T28" s="26"/>
      <c r="U28" s="26"/>
    </row>
    <row r="29" spans="1:21" ht="24.75" x14ac:dyDescent="0.4">
      <c r="C29" s="90"/>
      <c r="D29" s="90"/>
      <c r="E29" s="90"/>
      <c r="F29" s="90"/>
      <c r="G29" s="90"/>
      <c r="H29" s="90"/>
      <c r="I29" s="90"/>
      <c r="J29" s="26"/>
      <c r="K29" s="26"/>
      <c r="L29" s="26"/>
      <c r="M29" s="90"/>
      <c r="N29" s="90"/>
      <c r="O29" s="90"/>
      <c r="P29" s="90"/>
      <c r="Q29" s="90"/>
      <c r="R29" s="90"/>
      <c r="S29" s="90"/>
      <c r="T29" s="26"/>
      <c r="U29" s="26"/>
    </row>
    <row r="30" spans="1:21" ht="22.5" x14ac:dyDescent="0.4">
      <c r="A30" s="132"/>
    </row>
    <row r="31" spans="1:21" ht="22.5" x14ac:dyDescent="0.4">
      <c r="A31" s="132"/>
    </row>
    <row r="32" spans="1:21" ht="22.5" x14ac:dyDescent="0.4">
      <c r="A32" s="132"/>
    </row>
    <row r="33" spans="1:5" ht="22.5" x14ac:dyDescent="0.4">
      <c r="A33" s="132"/>
    </row>
    <row r="34" spans="1:5" ht="22.5" x14ac:dyDescent="0.4">
      <c r="A34" s="132"/>
    </row>
    <row r="35" spans="1:5" ht="22.5" x14ac:dyDescent="0.4">
      <c r="A35" s="132"/>
    </row>
    <row r="36" spans="1:5" ht="22.5" x14ac:dyDescent="0.4">
      <c r="A36" s="132"/>
    </row>
    <row r="37" spans="1:5" ht="22.5" x14ac:dyDescent="0.4">
      <c r="A37" s="132"/>
    </row>
    <row r="38" spans="1:5" ht="22.5" x14ac:dyDescent="0.4">
      <c r="A38" s="132"/>
    </row>
    <row r="39" spans="1:5" ht="22.5" x14ac:dyDescent="0.4">
      <c r="A39" s="132"/>
    </row>
    <row r="40" spans="1:5" ht="22.5" x14ac:dyDescent="0.4">
      <c r="A40" s="132"/>
    </row>
    <row r="41" spans="1:5" ht="22.5" x14ac:dyDescent="0.4">
      <c r="A41" s="132"/>
    </row>
    <row r="42" spans="1:5" ht="22.5" x14ac:dyDescent="0.4">
      <c r="A42" s="132"/>
    </row>
    <row r="43" spans="1:5" ht="22.5" x14ac:dyDescent="0.4">
      <c r="A43" s="132"/>
    </row>
    <row r="44" spans="1:5" ht="22.5" x14ac:dyDescent="0.4">
      <c r="A44" s="132"/>
    </row>
    <row r="45" spans="1:5" ht="22.5" x14ac:dyDescent="0.4">
      <c r="A45" s="132"/>
    </row>
    <row r="46" spans="1:5" ht="22.5" x14ac:dyDescent="0.4">
      <c r="A46" s="132"/>
    </row>
    <row r="47" spans="1:5" ht="24.75" x14ac:dyDescent="0.6">
      <c r="E47" s="129"/>
    </row>
  </sheetData>
  <sortState xmlns:xlrd2="http://schemas.microsoft.com/office/spreadsheetml/2017/richdata2" ref="A10:U24">
    <sortCondition descending="1" ref="S10:S24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3"/>
  <sheetViews>
    <sheetView rightToLeft="1" view="pageBreakPreview" zoomScale="80" zoomScaleNormal="100" zoomScaleSheetLayoutView="80" workbookViewId="0">
      <selection activeCell="A14" sqref="A14:XFD15"/>
    </sheetView>
  </sheetViews>
  <sheetFormatPr defaultColWidth="9.140625" defaultRowHeight="15.75" x14ac:dyDescent="0.4"/>
  <cols>
    <col min="1" max="1" width="37.85546875" style="19" bestFit="1" customWidth="1"/>
    <col min="2" max="2" width="1.42578125" style="19" customWidth="1"/>
    <col min="3" max="3" width="22.28515625" style="97" bestFit="1" customWidth="1"/>
    <col min="4" max="4" width="1.42578125" style="97" customWidth="1"/>
    <col min="5" max="5" width="21.7109375" style="97" bestFit="1" customWidth="1"/>
    <col min="6" max="6" width="1.42578125" style="97" customWidth="1"/>
    <col min="7" max="7" width="21.28515625" style="97" bestFit="1" customWidth="1"/>
    <col min="8" max="8" width="1.42578125" style="97" customWidth="1"/>
    <col min="9" max="9" width="22" style="97" bestFit="1" customWidth="1"/>
    <col min="10" max="10" width="1.42578125" style="19" customWidth="1"/>
    <col min="11" max="11" width="24.42578125" style="19" bestFit="1" customWidth="1"/>
    <col min="12" max="12" width="1.42578125" style="19" customWidth="1"/>
    <col min="13" max="13" width="21.85546875" style="97" bestFit="1" customWidth="1"/>
    <col min="14" max="14" width="1.42578125" style="97" customWidth="1"/>
    <col min="15" max="15" width="21.7109375" style="97" bestFit="1" customWidth="1"/>
    <col min="16" max="16" width="1.42578125" style="97" customWidth="1"/>
    <col min="17" max="17" width="21.28515625" style="97" bestFit="1" customWidth="1"/>
    <col min="18" max="18" width="1.42578125" style="19" customWidth="1"/>
    <col min="19" max="19" width="23" style="19" bestFit="1" customWidth="1"/>
    <col min="20" max="20" width="1.42578125" style="19" customWidth="1"/>
    <col min="21" max="21" width="24.42578125" style="33" bestFit="1" customWidth="1"/>
    <col min="22" max="22" width="1.42578125" style="19" customWidth="1"/>
    <col min="23" max="23" width="28" style="19" customWidth="1"/>
    <col min="24" max="16384" width="9.140625" style="19"/>
  </cols>
  <sheetData>
    <row r="1" spans="1:21" ht="40.5" customHeight="1" x14ac:dyDescent="0.4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1" ht="40.5" customHeight="1" x14ac:dyDescent="0.4">
      <c r="A2" s="142" t="s">
        <v>59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</row>
    <row r="3" spans="1:21" ht="40.5" customHeight="1" x14ac:dyDescent="0.4">
      <c r="A3" s="142" t="str">
        <f>درآمد!A3</f>
        <v>دوره یک ماهه منتهی به 31 مرداد 1405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</row>
    <row r="4" spans="1:21" ht="40.5" customHeight="1" x14ac:dyDescent="0.4"/>
    <row r="5" spans="1:21" ht="40.5" customHeight="1" x14ac:dyDescent="0.4">
      <c r="A5" s="141" t="s">
        <v>175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</row>
    <row r="6" spans="1:21" ht="40.5" customHeight="1" x14ac:dyDescent="0.4">
      <c r="A6" s="34"/>
      <c r="B6" s="34"/>
      <c r="C6" s="158" t="s">
        <v>103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</row>
    <row r="7" spans="1:21" ht="40.5" customHeight="1" thickBot="1" x14ac:dyDescent="0.7">
      <c r="A7" s="28"/>
      <c r="B7" s="28"/>
      <c r="C7" s="154" t="str">
        <f>'درآمد سرمایه گذاری در سهام'!C7</f>
        <v>طی مرداد ماه</v>
      </c>
      <c r="D7" s="154"/>
      <c r="E7" s="154"/>
      <c r="F7" s="154"/>
      <c r="G7" s="154"/>
      <c r="H7" s="154"/>
      <c r="I7" s="154"/>
      <c r="J7" s="154"/>
      <c r="K7" s="154"/>
      <c r="L7" s="28"/>
      <c r="M7" s="154" t="str">
        <f>'درآمد سرمایه گذاری در سهام'!M7</f>
        <v>از ابتدای سال مالی تا پایان مرداد ماه</v>
      </c>
      <c r="N7" s="154"/>
      <c r="O7" s="154"/>
      <c r="P7" s="154"/>
      <c r="Q7" s="154"/>
      <c r="R7" s="154"/>
      <c r="S7" s="154"/>
      <c r="T7" s="154"/>
      <c r="U7" s="154"/>
    </row>
    <row r="8" spans="1:21" ht="40.5" customHeight="1" thickBot="1" x14ac:dyDescent="0.7">
      <c r="A8" s="153" t="s">
        <v>122</v>
      </c>
      <c r="B8" s="28"/>
      <c r="C8" s="109" t="s">
        <v>72</v>
      </c>
      <c r="D8" s="106"/>
      <c r="E8" s="109" t="s">
        <v>67</v>
      </c>
      <c r="F8" s="106"/>
      <c r="G8" s="109" t="s">
        <v>68</v>
      </c>
      <c r="H8" s="106"/>
      <c r="I8" s="154" t="s">
        <v>29</v>
      </c>
      <c r="J8" s="154"/>
      <c r="K8" s="154"/>
      <c r="L8" s="28"/>
      <c r="M8" s="109" t="s">
        <v>72</v>
      </c>
      <c r="N8" s="106"/>
      <c r="O8" s="109" t="s">
        <v>67</v>
      </c>
      <c r="P8" s="106"/>
      <c r="Q8" s="109" t="s">
        <v>68</v>
      </c>
      <c r="R8" s="28"/>
      <c r="S8" s="154" t="s">
        <v>29</v>
      </c>
      <c r="T8" s="154"/>
      <c r="U8" s="154"/>
    </row>
    <row r="9" spans="1:21" ht="40.5" customHeight="1" thickBot="1" x14ac:dyDescent="0.7">
      <c r="A9" s="154"/>
      <c r="B9" s="28"/>
      <c r="C9" s="127" t="s">
        <v>118</v>
      </c>
      <c r="D9" s="109"/>
      <c r="E9" s="127" t="s">
        <v>119</v>
      </c>
      <c r="F9" s="109"/>
      <c r="G9" s="127" t="s">
        <v>120</v>
      </c>
      <c r="H9" s="106"/>
      <c r="I9" s="127" t="s">
        <v>56</v>
      </c>
      <c r="J9" s="28"/>
      <c r="K9" s="46" t="s">
        <v>62</v>
      </c>
      <c r="L9" s="28"/>
      <c r="M9" s="127" t="s">
        <v>118</v>
      </c>
      <c r="N9" s="109"/>
      <c r="O9" s="127" t="s">
        <v>119</v>
      </c>
      <c r="P9" s="109"/>
      <c r="Q9" s="127" t="s">
        <v>120</v>
      </c>
      <c r="R9" s="28"/>
      <c r="S9" s="46" t="s">
        <v>56</v>
      </c>
      <c r="T9" s="28"/>
      <c r="U9" s="71" t="s">
        <v>62</v>
      </c>
    </row>
    <row r="10" spans="1:21" ht="40.5" customHeight="1" x14ac:dyDescent="0.6">
      <c r="A10" s="42" t="s">
        <v>51</v>
      </c>
      <c r="B10" s="21"/>
      <c r="C10" s="90">
        <v>14731797956</v>
      </c>
      <c r="D10" s="90"/>
      <c r="E10" s="90">
        <v>-1002499998</v>
      </c>
      <c r="F10" s="90"/>
      <c r="G10" s="90">
        <v>13750000</v>
      </c>
      <c r="H10" s="90"/>
      <c r="I10" s="173">
        <f>C10+E10+G10</f>
        <v>13743047958</v>
      </c>
      <c r="J10" s="26"/>
      <c r="K10" s="73">
        <f>I10/$I$12*100</f>
        <v>100</v>
      </c>
      <c r="L10" s="26"/>
      <c r="M10" s="90">
        <v>93348891347</v>
      </c>
      <c r="N10" s="90"/>
      <c r="O10" s="90">
        <v>-1200330378</v>
      </c>
      <c r="P10" s="90"/>
      <c r="Q10" s="90">
        <v>10360381</v>
      </c>
      <c r="R10" s="26"/>
      <c r="S10" s="72">
        <f>M10+O10+Q10</f>
        <v>92158921350</v>
      </c>
      <c r="T10" s="21"/>
      <c r="U10" s="73">
        <f>S10/$S$12*100</f>
        <v>99.995709710680501</v>
      </c>
    </row>
    <row r="11" spans="1:21" ht="40.5" customHeight="1" thickBot="1" x14ac:dyDescent="0.65">
      <c r="A11" s="42" t="s">
        <v>55</v>
      </c>
      <c r="B11" s="21"/>
      <c r="C11" s="90"/>
      <c r="D11" s="90"/>
      <c r="E11" s="90">
        <v>0</v>
      </c>
      <c r="F11" s="90"/>
      <c r="G11" s="90">
        <v>0</v>
      </c>
      <c r="H11" s="90"/>
      <c r="I11" s="90">
        <f>C11+E11+G11</f>
        <v>0</v>
      </c>
      <c r="J11" s="26"/>
      <c r="K11" s="73">
        <f>I11/$I$12*100</f>
        <v>0</v>
      </c>
      <c r="L11" s="26"/>
      <c r="M11" s="90">
        <v>3881554</v>
      </c>
      <c r="N11" s="90"/>
      <c r="O11" s="90">
        <v>0</v>
      </c>
      <c r="P11" s="90"/>
      <c r="Q11" s="90">
        <v>72500</v>
      </c>
      <c r="R11" s="26"/>
      <c r="S11" s="26">
        <f>M11+O11+Q11</f>
        <v>3954054</v>
      </c>
      <c r="T11" s="21"/>
      <c r="U11" s="73">
        <f>S11/$S$12*100</f>
        <v>4.2902893194979334E-3</v>
      </c>
    </row>
    <row r="12" spans="1:21" ht="40.5" customHeight="1" thickBot="1" x14ac:dyDescent="0.7">
      <c r="A12" s="42"/>
      <c r="B12" s="21"/>
      <c r="C12" s="92">
        <f>SUM(C10:C11)</f>
        <v>14731797956</v>
      </c>
      <c r="D12" s="131"/>
      <c r="E12" s="92">
        <f>SUM(E10:E11)</f>
        <v>-1002499998</v>
      </c>
      <c r="F12" s="131"/>
      <c r="G12" s="92">
        <f>SUM(G10:G11)</f>
        <v>13750000</v>
      </c>
      <c r="H12" s="131"/>
      <c r="I12" s="92">
        <f>SUM(I10:I11)</f>
        <v>13743047958</v>
      </c>
      <c r="J12" s="20"/>
      <c r="K12" s="40">
        <f>SUM(K10:K11)</f>
        <v>100</v>
      </c>
      <c r="L12" s="20"/>
      <c r="M12" s="92">
        <f>SUM(M10:M11)</f>
        <v>93352772901</v>
      </c>
      <c r="N12" s="131"/>
      <c r="O12" s="92">
        <f>SUM(O10:O11)</f>
        <v>-1200330378</v>
      </c>
      <c r="P12" s="131"/>
      <c r="Q12" s="92">
        <f>SUM(Q10:Q11)</f>
        <v>10432881</v>
      </c>
      <c r="R12" s="20"/>
      <c r="S12" s="40">
        <f>SUM(S10:S11)</f>
        <v>92162875404</v>
      </c>
      <c r="T12" s="29"/>
      <c r="U12" s="40">
        <f>SUM(U10:U11)</f>
        <v>100</v>
      </c>
    </row>
    <row r="13" spans="1:21" ht="19.5" thickTop="1" x14ac:dyDescent="0.4">
      <c r="A13" s="32"/>
    </row>
    <row r="14" spans="1:21" hidden="1" x14ac:dyDescent="0.4">
      <c r="C14" s="181">
        <v>14731797956</v>
      </c>
      <c r="D14" s="181"/>
      <c r="E14" s="181">
        <f>'درآمد ناشی از تغییر قیمت اوراق'!I50</f>
        <v>-1002499998</v>
      </c>
      <c r="F14" s="181"/>
      <c r="G14" s="181">
        <f>'درآمد ناشی از فروش'!I48</f>
        <v>13750000</v>
      </c>
      <c r="H14" s="181"/>
      <c r="I14" s="181"/>
      <c r="J14" s="31"/>
      <c r="K14" s="31"/>
      <c r="L14" s="31"/>
      <c r="M14" s="181">
        <v>93352772901</v>
      </c>
      <c r="N14" s="181"/>
      <c r="O14" s="181">
        <f>'درآمد ناشی از تغییر قیمت اوراق'!Q50</f>
        <v>-1200330378</v>
      </c>
      <c r="P14" s="181"/>
      <c r="Q14" s="181">
        <v>10432881</v>
      </c>
      <c r="R14" s="31"/>
      <c r="S14" s="31"/>
    </row>
    <row r="15" spans="1:21" hidden="1" x14ac:dyDescent="0.4">
      <c r="C15" s="181">
        <f>C14-C12</f>
        <v>0</v>
      </c>
      <c r="D15" s="181"/>
      <c r="E15" s="181">
        <f>E14-E12</f>
        <v>0</v>
      </c>
      <c r="F15" s="181"/>
      <c r="G15" s="181">
        <f>G14-G12</f>
        <v>0</v>
      </c>
      <c r="H15" s="181"/>
      <c r="I15" s="181"/>
      <c r="J15" s="31"/>
      <c r="K15" s="31"/>
      <c r="L15" s="31"/>
      <c r="M15" s="181">
        <f>M14-M12</f>
        <v>0</v>
      </c>
      <c r="N15" s="181"/>
      <c r="O15" s="181">
        <f>O14-O12</f>
        <v>0</v>
      </c>
      <c r="P15" s="181"/>
      <c r="Q15" s="181">
        <f>Q14-Q12</f>
        <v>0</v>
      </c>
      <c r="R15" s="31"/>
      <c r="S15" s="31"/>
    </row>
    <row r="19" spans="1:13" ht="22.5" x14ac:dyDescent="0.4">
      <c r="A19" s="9"/>
      <c r="C19" s="95"/>
      <c r="M19" s="95"/>
    </row>
    <row r="20" spans="1:13" ht="22.5" x14ac:dyDescent="0.4">
      <c r="A20" s="9"/>
      <c r="C20" s="95"/>
      <c r="M20" s="95"/>
    </row>
    <row r="21" spans="1:13" ht="22.5" x14ac:dyDescent="0.4">
      <c r="A21" s="9"/>
      <c r="C21" s="95"/>
      <c r="M21" s="95"/>
    </row>
    <row r="22" spans="1:13" ht="22.5" x14ac:dyDescent="0.4">
      <c r="A22" s="9"/>
      <c r="C22" s="95"/>
      <c r="M22" s="95"/>
    </row>
    <row r="23" spans="1:13" ht="22.5" x14ac:dyDescent="0.4">
      <c r="A23" s="9"/>
      <c r="C23" s="95"/>
      <c r="M23" s="95"/>
    </row>
  </sheetData>
  <sortState xmlns:xlrd2="http://schemas.microsoft.com/office/spreadsheetml/2017/richdata2" ref="A10:U11">
    <sortCondition descending="1" ref="S10:S11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کاور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Hamidreza Mousazadeh</cp:lastModifiedBy>
  <cp:lastPrinted>2026-08-25T12:54:05Z</cp:lastPrinted>
  <dcterms:created xsi:type="dcterms:W3CDTF">2025-11-22T11:31:26Z</dcterms:created>
  <dcterms:modified xsi:type="dcterms:W3CDTF">2026-08-29T10:38:32Z</dcterms:modified>
</cp:coreProperties>
</file>