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5\04\"/>
    </mc:Choice>
  </mc:AlternateContent>
  <xr:revisionPtr revIDLastSave="0" documentId="13_ncr:1_{A146FC6F-ED42-4D46-B720-186B0CF7A291}" xr6:coauthVersionLast="47" xr6:coauthVersionMax="47" xr10:uidLastSave="{00000000-0000-0000-0000-000000000000}"/>
  <bookViews>
    <workbookView xWindow="-120" yWindow="-120" windowWidth="29040" windowHeight="15840" tabRatio="966" xr2:uid="{00000000-000D-0000-FFFF-FFFF00000000}"/>
  </bookViews>
  <sheets>
    <sheet name="کاور" sheetId="22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مبالغ تخصیصی اوراق" sheetId="12" r:id="rId12"/>
    <sheet name="درآمد سود سهام" sheetId="15" r:id="rId13"/>
    <sheet name="درآمد سود صندوق" sheetId="16" r:id="rId14"/>
    <sheet name="سود اوراق بهادار" sheetId="17" r:id="rId15"/>
    <sheet name="سود سپرده بانکی" sheetId="18" r:id="rId16"/>
    <sheet name="درآمد ناشی از تغییر قیمت اوراق" sheetId="21" r:id="rId17"/>
    <sheet name="درآمد ناشی از فروش" sheetId="19" r:id="rId18"/>
    <sheet name="درآمد اعمال اختیار" sheetId="23" r:id="rId19"/>
  </sheets>
  <externalReferences>
    <externalReference r:id="rId20"/>
  </externalReferences>
  <definedNames>
    <definedName name="_xlnm._FilterDatabase" localSheetId="18" hidden="1">'درآمد اعمال اختیار'!$A$8:$V$8</definedName>
    <definedName name="_xlnm._FilterDatabase" localSheetId="9" hidden="1">'درآمد سپرده بانکی'!$A$8:$I$12</definedName>
    <definedName name="_xlnm._FilterDatabase" localSheetId="4" hidden="1">سپرده!$A$8:$K$13</definedName>
    <definedName name="_xlnm._FilterDatabase" localSheetId="15" hidden="1">'سود سپرده بانکی'!$A$7:$M$12</definedName>
    <definedName name="_xlnm.Print_Area" localSheetId="3">اوراق!$A$1:$AL$12</definedName>
    <definedName name="_xlnm.Print_Area" localSheetId="5">درآمد!$A$1:$J$14</definedName>
    <definedName name="_xlnm.Print_Area" localSheetId="18">'درآمد اعمال اختیار'!$A$1:$R$18</definedName>
    <definedName name="_xlnm.Print_Area" localSheetId="9">'درآمد سپرده بانکی'!$A$1:$J$14</definedName>
    <definedName name="_xlnm.Print_Area" localSheetId="8">'درآمد سرمایه گذاری در اوراق به'!$A$1:$V$13</definedName>
    <definedName name="_xlnm.Print_Area" localSheetId="6">'درآمد سرمایه گذاری در سهام'!$A$1:$V$39</definedName>
    <definedName name="_xlnm.Print_Area" localSheetId="7">'درآمد سرمایه گذاری در صندوق'!$A$1:$V$25</definedName>
    <definedName name="_xlnm.Print_Area" localSheetId="12">'درآمد سود سهام'!$A$1:$N$17</definedName>
    <definedName name="_xlnm.Print_Area" localSheetId="13">'درآمد سود صندوق'!$A$1:$L$11</definedName>
    <definedName name="_xlnm.Print_Area" localSheetId="16">'درآمد ناشی از تغییر قیمت اوراق'!$A$1:$R$57</definedName>
    <definedName name="_xlnm.Print_Area" localSheetId="17">'درآمد ناشی از فروش'!$A$1:$R$53</definedName>
    <definedName name="_xlnm.Print_Area" localSheetId="10">'سایر درآمدها'!$A$1:$F$10</definedName>
    <definedName name="_xlnm.Print_Area" localSheetId="4">سپرده!$A$1:$L$14</definedName>
    <definedName name="_xlnm.Print_Area" localSheetId="1">سهام!$A$1:$Z$29</definedName>
    <definedName name="_xlnm.Print_Area" localSheetId="14">'سود اوراق بهادار'!$A$1:$N$12</definedName>
    <definedName name="_xlnm.Print_Area" localSheetId="15">'سود سپرده بانکی'!$A$1:$N$13</definedName>
    <definedName name="_xlnm.Print_Area" localSheetId="11">'مبالغ تخصیصی اوراق'!$A$1:$R$17</definedName>
    <definedName name="_xlnm.Print_Area" localSheetId="2">'واحدهای صندوق'!$A$1:$Z$22</definedName>
  </definedNames>
  <calcPr calcId="191029" iterateCount="1000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0" i="5" l="1"/>
  <c r="AA11" i="4"/>
  <c r="AA12" i="4"/>
  <c r="AA13" i="4"/>
  <c r="AA14" i="4"/>
  <c r="AA15" i="4"/>
  <c r="AA16" i="4"/>
  <c r="AA17" i="4"/>
  <c r="AA18" i="4"/>
  <c r="AA19" i="4"/>
  <c r="AA20" i="4"/>
  <c r="AA10" i="4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11" i="2"/>
  <c r="S26" i="10" l="1"/>
  <c r="I19" i="10"/>
  <c r="I20" i="10"/>
  <c r="S20" i="10"/>
  <c r="Q58" i="19"/>
  <c r="S26" i="19"/>
  <c r="Q17" i="19"/>
  <c r="I17" i="19"/>
  <c r="I18" i="19"/>
  <c r="C48" i="21"/>
  <c r="E48" i="21"/>
  <c r="G48" i="21"/>
  <c r="I47" i="21"/>
  <c r="O48" i="21"/>
  <c r="Q47" i="21"/>
  <c r="M48" i="21"/>
  <c r="K48" i="21"/>
  <c r="Q23" i="21"/>
  <c r="I23" i="21"/>
  <c r="W26" i="21"/>
  <c r="G26" i="21"/>
  <c r="I25" i="21"/>
  <c r="I24" i="21"/>
  <c r="E26" i="21"/>
  <c r="C26" i="21"/>
  <c r="K26" i="21"/>
  <c r="M26" i="21"/>
  <c r="Q25" i="21"/>
  <c r="Q24" i="21"/>
  <c r="O26" i="21"/>
  <c r="M11" i="15"/>
  <c r="M12" i="15"/>
  <c r="G11" i="15"/>
  <c r="G12" i="15"/>
  <c r="C16" i="15"/>
  <c r="E16" i="15"/>
  <c r="M13" i="15"/>
  <c r="G13" i="15"/>
  <c r="G11" i="18"/>
  <c r="M11" i="18"/>
  <c r="S14" i="5"/>
  <c r="AI14" i="5"/>
  <c r="W24" i="4"/>
  <c r="G24" i="4"/>
  <c r="M28" i="2"/>
  <c r="G30" i="2"/>
  <c r="E30" i="2"/>
  <c r="G31" i="2" s="1"/>
  <c r="W31" i="2"/>
  <c r="I9" i="7"/>
  <c r="I11" i="19"/>
  <c r="I12" i="19"/>
  <c r="I14" i="19"/>
  <c r="G38" i="9"/>
  <c r="G41" i="9" s="1"/>
  <c r="I22" i="10" l="1"/>
  <c r="I23" i="10"/>
  <c r="I18" i="10"/>
  <c r="S22" i="10"/>
  <c r="S23" i="10"/>
  <c r="S18" i="10"/>
  <c r="Q24" i="10"/>
  <c r="Q27" i="10" s="1"/>
  <c r="E24" i="10"/>
  <c r="T48" i="21" s="1"/>
  <c r="I16" i="19"/>
  <c r="Q10" i="19"/>
  <c r="Q11" i="19"/>
  <c r="Q13" i="19"/>
  <c r="Q14" i="19"/>
  <c r="Q15" i="19"/>
  <c r="Q16" i="19"/>
  <c r="Q19" i="19"/>
  <c r="Q20" i="19"/>
  <c r="Q21" i="19"/>
  <c r="I10" i="19"/>
  <c r="I13" i="19"/>
  <c r="I15" i="19"/>
  <c r="I19" i="19"/>
  <c r="I20" i="19"/>
  <c r="I21" i="19"/>
  <c r="I40" i="21" l="1"/>
  <c r="I41" i="21"/>
  <c r="Q40" i="21"/>
  <c r="Q41" i="21"/>
  <c r="M9" i="15"/>
  <c r="G9" i="15"/>
  <c r="G13" i="7"/>
  <c r="G16" i="7" s="1"/>
  <c r="U14" i="5"/>
  <c r="W14" i="5"/>
  <c r="AC13" i="5"/>
  <c r="O11" i="5"/>
  <c r="Q11" i="5"/>
  <c r="S11" i="5"/>
  <c r="Y11" i="5"/>
  <c r="Y14" i="5" s="1"/>
  <c r="AA11" i="5"/>
  <c r="AA14" i="5" s="1"/>
  <c r="W21" i="4"/>
  <c r="C21" i="4"/>
  <c r="E21" i="4"/>
  <c r="G21" i="4"/>
  <c r="I21" i="4"/>
  <c r="I24" i="4" s="1"/>
  <c r="K21" i="4"/>
  <c r="K24" i="4" s="1"/>
  <c r="M21" i="4"/>
  <c r="M24" i="4" s="1"/>
  <c r="O21" i="4"/>
  <c r="O24" i="4" s="1"/>
  <c r="Q21" i="4"/>
  <c r="U21" i="4"/>
  <c r="M31" i="2"/>
  <c r="Y11" i="2"/>
  <c r="I50" i="19"/>
  <c r="AM9" i="5"/>
  <c r="M9" i="7" s="1"/>
  <c r="K9" i="7" s="1"/>
  <c r="I45" i="21"/>
  <c r="I15" i="10"/>
  <c r="I46" i="21"/>
  <c r="I44" i="21"/>
  <c r="Q46" i="21"/>
  <c r="Q45" i="21"/>
  <c r="E24" i="4" l="1"/>
  <c r="E27" i="4"/>
  <c r="W25" i="4"/>
  <c r="W28" i="4"/>
  <c r="Q14" i="5"/>
  <c r="Q18" i="5"/>
  <c r="G25" i="4"/>
  <c r="G27" i="4"/>
  <c r="U24" i="4"/>
  <c r="U28" i="4"/>
  <c r="S18" i="5"/>
  <c r="S15" i="5"/>
  <c r="Q23" i="4"/>
  <c r="Q24" i="4" s="1"/>
  <c r="I15" i="12"/>
  <c r="I16" i="12"/>
  <c r="I13" i="12"/>
  <c r="I14" i="12"/>
  <c r="I9" i="12"/>
  <c r="I12" i="12"/>
  <c r="I10" i="12"/>
  <c r="I11" i="12"/>
  <c r="I14" i="10"/>
  <c r="I21" i="10"/>
  <c r="S14" i="10"/>
  <c r="I30" i="9"/>
  <c r="I32" i="9"/>
  <c r="I35" i="9"/>
  <c r="S30" i="9"/>
  <c r="S32" i="9"/>
  <c r="S35" i="9"/>
  <c r="K17" i="23"/>
  <c r="T32" i="19" s="1"/>
  <c r="M17" i="23"/>
  <c r="G52" i="19"/>
  <c r="C52" i="19"/>
  <c r="E52" i="19"/>
  <c r="K52" i="19"/>
  <c r="M52" i="19"/>
  <c r="O52" i="19"/>
  <c r="Q51" i="19"/>
  <c r="Q38" i="19"/>
  <c r="Q39" i="19"/>
  <c r="I38" i="19"/>
  <c r="I51" i="19"/>
  <c r="I52" i="19" s="1"/>
  <c r="E19" i="15"/>
  <c r="I16" i="15"/>
  <c r="K16" i="15"/>
  <c r="K19" i="15" s="1"/>
  <c r="M14" i="15"/>
  <c r="M10" i="15"/>
  <c r="G10" i="15"/>
  <c r="G14" i="15"/>
  <c r="AA9" i="4"/>
  <c r="Y15" i="4" s="1"/>
  <c r="C7" i="23"/>
  <c r="M7" i="23"/>
  <c r="C7" i="19"/>
  <c r="C48" i="19" s="1"/>
  <c r="K7" i="19"/>
  <c r="K34" i="19" s="1"/>
  <c r="I37" i="19"/>
  <c r="I36" i="19"/>
  <c r="I39" i="19"/>
  <c r="I40" i="19"/>
  <c r="I41" i="19"/>
  <c r="I42" i="19"/>
  <c r="I43" i="19"/>
  <c r="Q36" i="19"/>
  <c r="Q37" i="19"/>
  <c r="Q40" i="19"/>
  <c r="Q41" i="19"/>
  <c r="Q42" i="19"/>
  <c r="Q43" i="19"/>
  <c r="Q50" i="19"/>
  <c r="C7" i="21"/>
  <c r="C53" i="21" s="1"/>
  <c r="K7" i="21"/>
  <c r="K35" i="21" s="1"/>
  <c r="Q11" i="21"/>
  <c r="Q12" i="21"/>
  <c r="Q13" i="21"/>
  <c r="Q14" i="21"/>
  <c r="Q15" i="21"/>
  <c r="Q16" i="21"/>
  <c r="Q17" i="21"/>
  <c r="Q18" i="21"/>
  <c r="Q19" i="21"/>
  <c r="Q20" i="21"/>
  <c r="Q21" i="21"/>
  <c r="Q22" i="21"/>
  <c r="Q10" i="21"/>
  <c r="Q9" i="21"/>
  <c r="C7" i="18"/>
  <c r="I7" i="18"/>
  <c r="C7" i="17"/>
  <c r="I7" i="17"/>
  <c r="I7" i="16"/>
  <c r="K7" i="16"/>
  <c r="C7" i="15"/>
  <c r="I7" i="15"/>
  <c r="C7" i="14"/>
  <c r="E7" i="14"/>
  <c r="C7" i="13"/>
  <c r="G7" i="13"/>
  <c r="C7" i="11"/>
  <c r="M7" i="11"/>
  <c r="C7" i="10"/>
  <c r="M7" i="10"/>
  <c r="I7" i="7"/>
  <c r="C7" i="7"/>
  <c r="AC7" i="5"/>
  <c r="O7" i="5"/>
  <c r="Q7" i="4"/>
  <c r="C7" i="4"/>
  <c r="O38" i="9"/>
  <c r="E38" i="9"/>
  <c r="S34" i="19" l="1"/>
  <c r="T53" i="19"/>
  <c r="G14" i="11"/>
  <c r="Q26" i="21"/>
  <c r="O41" i="9"/>
  <c r="Y14" i="4"/>
  <c r="Y16" i="4"/>
  <c r="Y17" i="4"/>
  <c r="Y19" i="4"/>
  <c r="Y18" i="4"/>
  <c r="Y10" i="4"/>
  <c r="Y12" i="4"/>
  <c r="Y13" i="4"/>
  <c r="V26" i="21"/>
  <c r="Q52" i="19"/>
  <c r="K48" i="19"/>
  <c r="C34" i="19"/>
  <c r="C35" i="21"/>
  <c r="K53" i="21"/>
  <c r="S53" i="19" l="1"/>
  <c r="S26" i="21"/>
  <c r="I11" i="11"/>
  <c r="I10" i="11"/>
  <c r="S11" i="11"/>
  <c r="S10" i="11"/>
  <c r="S19" i="10"/>
  <c r="S27" i="9"/>
  <c r="Q38" i="9"/>
  <c r="I27" i="9"/>
  <c r="I10" i="21"/>
  <c r="C44" i="19"/>
  <c r="E44" i="19"/>
  <c r="G44" i="19"/>
  <c r="I44" i="19"/>
  <c r="K44" i="19"/>
  <c r="M44" i="19"/>
  <c r="O44" i="19"/>
  <c r="Q44" i="19"/>
  <c r="S45" i="19" s="1"/>
  <c r="Q9" i="19"/>
  <c r="Q25" i="19"/>
  <c r="Q24" i="19"/>
  <c r="Q23" i="19"/>
  <c r="I55" i="21"/>
  <c r="I56" i="21" s="1"/>
  <c r="X56" i="21" s="1"/>
  <c r="Q55" i="21"/>
  <c r="Q56" i="21" s="1"/>
  <c r="O56" i="21"/>
  <c r="M56" i="21"/>
  <c r="K56" i="21"/>
  <c r="G56" i="21"/>
  <c r="E56" i="21"/>
  <c r="C56" i="21"/>
  <c r="C28" i="2"/>
  <c r="S33" i="19" l="1"/>
  <c r="T45" i="19"/>
  <c r="V56" i="21"/>
  <c r="O14" i="11"/>
  <c r="I22" i="19"/>
  <c r="G15" i="15"/>
  <c r="G16" i="15" s="1"/>
  <c r="I17" i="23"/>
  <c r="O17" i="23"/>
  <c r="Q17" i="23"/>
  <c r="Q20" i="23" s="1"/>
  <c r="S10" i="9"/>
  <c r="S18" i="9"/>
  <c r="S17" i="9"/>
  <c r="S37" i="9"/>
  <c r="S19" i="9"/>
  <c r="S23" i="9"/>
  <c r="S28" i="9"/>
  <c r="S33" i="9"/>
  <c r="S25" i="9"/>
  <c r="S22" i="9"/>
  <c r="S31" i="9"/>
  <c r="S26" i="9"/>
  <c r="S34" i="9"/>
  <c r="S29" i="9"/>
  <c r="S36" i="9"/>
  <c r="S24" i="9"/>
  <c r="S20" i="9"/>
  <c r="S21" i="9"/>
  <c r="S16" i="9"/>
  <c r="S11" i="9"/>
  <c r="S14" i="9"/>
  <c r="S13" i="9"/>
  <c r="S12" i="9"/>
  <c r="S15" i="9"/>
  <c r="I9" i="19"/>
  <c r="I25" i="19"/>
  <c r="I24" i="19"/>
  <c r="I23" i="19"/>
  <c r="I43" i="21"/>
  <c r="I42" i="21"/>
  <c r="I39" i="21"/>
  <c r="I38" i="21"/>
  <c r="I37" i="21"/>
  <c r="I48" i="21" s="1"/>
  <c r="E27" i="10" s="1"/>
  <c r="Q39" i="21"/>
  <c r="Q42" i="21"/>
  <c r="Q43" i="21"/>
  <c r="Q44" i="21"/>
  <c r="Q38" i="21"/>
  <c r="Q37" i="21"/>
  <c r="I12" i="21"/>
  <c r="I13" i="21"/>
  <c r="I14" i="21"/>
  <c r="I15" i="21"/>
  <c r="I16" i="21"/>
  <c r="I17" i="21"/>
  <c r="I18" i="21"/>
  <c r="I19" i="21"/>
  <c r="I20" i="21"/>
  <c r="I21" i="21"/>
  <c r="I22" i="21"/>
  <c r="I11" i="21"/>
  <c r="I9" i="21"/>
  <c r="S12" i="10"/>
  <c r="C13" i="13"/>
  <c r="E11" i="13" s="1"/>
  <c r="M9" i="18"/>
  <c r="M10" i="18"/>
  <c r="G9" i="18"/>
  <c r="G10" i="18"/>
  <c r="M10" i="17"/>
  <c r="M9" i="17"/>
  <c r="G10" i="17"/>
  <c r="G9" i="17"/>
  <c r="M15" i="15"/>
  <c r="M16" i="15" s="1"/>
  <c r="E13" i="7"/>
  <c r="E16" i="7" s="1"/>
  <c r="I16" i="9"/>
  <c r="I33" i="9"/>
  <c r="I25" i="9"/>
  <c r="I31" i="9"/>
  <c r="I26" i="9"/>
  <c r="I29" i="9"/>
  <c r="G17" i="23"/>
  <c r="M38" i="9"/>
  <c r="S15" i="10"/>
  <c r="O24" i="10"/>
  <c r="I10" i="16"/>
  <c r="I13" i="16" l="1"/>
  <c r="C26" i="10"/>
  <c r="Q48" i="21"/>
  <c r="I26" i="21"/>
  <c r="E40" i="9" s="1"/>
  <c r="E41" i="9" s="1"/>
  <c r="I26" i="19"/>
  <c r="O27" i="10"/>
  <c r="S48" i="21"/>
  <c r="M41" i="9"/>
  <c r="Q28" i="2"/>
  <c r="K10" i="16"/>
  <c r="S32" i="19" l="1"/>
  <c r="U32" i="19" s="1"/>
  <c r="U33" i="19" s="1"/>
  <c r="T27" i="19"/>
  <c r="I55" i="19"/>
  <c r="I57" i="19" s="1"/>
  <c r="I26" i="10"/>
  <c r="T49" i="21"/>
  <c r="X48" i="21"/>
  <c r="T26" i="21"/>
  <c r="X26" i="21"/>
  <c r="S49" i="21"/>
  <c r="V48" i="21"/>
  <c r="M18" i="15"/>
  <c r="M19" i="15" s="1"/>
  <c r="I19" i="15"/>
  <c r="E9" i="14"/>
  <c r="E12" i="14" s="1"/>
  <c r="C9" i="14"/>
  <c r="C12" i="14" s="1"/>
  <c r="I10" i="7"/>
  <c r="I12" i="7"/>
  <c r="I11" i="7"/>
  <c r="K11" i="7" s="1"/>
  <c r="AK10" i="5"/>
  <c r="Y11" i="4"/>
  <c r="Y25" i="2"/>
  <c r="A3" i="7"/>
  <c r="A3" i="5"/>
  <c r="A3" i="4"/>
  <c r="A3" i="21"/>
  <c r="A3" i="23"/>
  <c r="K10" i="7" l="1"/>
  <c r="I13" i="7"/>
  <c r="I16" i="7" s="1"/>
  <c r="A31" i="21"/>
  <c r="I20" i="9"/>
  <c r="I28" i="9"/>
  <c r="AK11" i="5"/>
  <c r="AK14" i="5" s="1"/>
  <c r="AI11" i="5"/>
  <c r="W28" i="2"/>
  <c r="S17" i="10"/>
  <c r="E12" i="8"/>
  <c r="I12" i="8" s="1"/>
  <c r="I19" i="9"/>
  <c r="I24" i="9"/>
  <c r="I11" i="9"/>
  <c r="I36" i="9"/>
  <c r="I12" i="9"/>
  <c r="I13" i="9"/>
  <c r="I18" i="9"/>
  <c r="I21" i="9"/>
  <c r="C38" i="9"/>
  <c r="M26" i="19"/>
  <c r="G26" i="19"/>
  <c r="K12" i="7"/>
  <c r="AI18" i="5" l="1"/>
  <c r="AI15" i="5"/>
  <c r="W35" i="2"/>
  <c r="W32" i="2"/>
  <c r="K13" i="7"/>
  <c r="K16" i="7" s="1"/>
  <c r="C41" i="9"/>
  <c r="Y20" i="4"/>
  <c r="Y21" i="4" s="1"/>
  <c r="Y24" i="4" s="1"/>
  <c r="I28" i="2"/>
  <c r="Y22" i="2"/>
  <c r="Y17" i="2"/>
  <c r="Y27" i="2"/>
  <c r="Y15" i="2"/>
  <c r="Y13" i="2"/>
  <c r="Y21" i="2"/>
  <c r="Y20" i="2"/>
  <c r="Y19" i="2"/>
  <c r="Y16" i="2"/>
  <c r="Y14" i="2"/>
  <c r="Y23" i="2"/>
  <c r="Y26" i="2"/>
  <c r="Y18" i="2"/>
  <c r="Y24" i="2"/>
  <c r="Y12" i="2"/>
  <c r="U28" i="2"/>
  <c r="C12" i="11"/>
  <c r="E12" i="11"/>
  <c r="G12" i="11"/>
  <c r="T34" i="19" s="1"/>
  <c r="Q12" i="11"/>
  <c r="Q15" i="11" s="1"/>
  <c r="M12" i="11"/>
  <c r="M15" i="11" s="1"/>
  <c r="O12" i="11"/>
  <c r="I14" i="9"/>
  <c r="I31" i="2" l="1"/>
  <c r="Q30" i="2"/>
  <c r="Q31" i="2" s="1"/>
  <c r="U31" i="2"/>
  <c r="U35" i="2"/>
  <c r="T56" i="21"/>
  <c r="T57" i="21" s="1"/>
  <c r="E15" i="11"/>
  <c r="C15" i="11"/>
  <c r="S56" i="21"/>
  <c r="S57" i="21" s="1"/>
  <c r="O15" i="11"/>
  <c r="G15" i="11"/>
  <c r="G18" i="15"/>
  <c r="G19" i="15" s="1"/>
  <c r="C19" i="15"/>
  <c r="Y28" i="2"/>
  <c r="Y31" i="2" s="1"/>
  <c r="M12" i="18"/>
  <c r="I12" i="11"/>
  <c r="S12" i="11"/>
  <c r="K26" i="19"/>
  <c r="E26" i="19"/>
  <c r="C26" i="19"/>
  <c r="A3" i="19"/>
  <c r="A30" i="19" s="1"/>
  <c r="C12" i="18"/>
  <c r="E12" i="18"/>
  <c r="G12" i="18"/>
  <c r="K12" i="18"/>
  <c r="I12" i="18"/>
  <c r="A3" i="18"/>
  <c r="K11" i="17"/>
  <c r="E11" i="17"/>
  <c r="G11" i="17"/>
  <c r="I11" i="17"/>
  <c r="M11" i="17"/>
  <c r="C11" i="17"/>
  <c r="A3" i="17"/>
  <c r="A3" i="16"/>
  <c r="A3" i="15"/>
  <c r="O11" i="12"/>
  <c r="A3" i="12"/>
  <c r="A3" i="14"/>
  <c r="G13" i="13"/>
  <c r="I11" i="13" s="1"/>
  <c r="A3" i="13"/>
  <c r="A3" i="11"/>
  <c r="I16" i="10"/>
  <c r="I10" i="10"/>
  <c r="I13" i="10"/>
  <c r="I12" i="10"/>
  <c r="I17" i="10"/>
  <c r="I11" i="10"/>
  <c r="S16" i="10"/>
  <c r="S10" i="10"/>
  <c r="S13" i="10"/>
  <c r="S21" i="10"/>
  <c r="S11" i="10"/>
  <c r="A3" i="10"/>
  <c r="C24" i="10"/>
  <c r="C27" i="10" s="1"/>
  <c r="G24" i="10"/>
  <c r="M24" i="10"/>
  <c r="I37" i="9"/>
  <c r="I10" i="9"/>
  <c r="I17" i="9"/>
  <c r="I34" i="9"/>
  <c r="I23" i="9"/>
  <c r="I22" i="9"/>
  <c r="I15" i="9"/>
  <c r="S38" i="9"/>
  <c r="E8" i="8" s="1"/>
  <c r="G27" i="10" l="1"/>
  <c r="T33" i="19"/>
  <c r="I15" i="18"/>
  <c r="C16" i="13"/>
  <c r="C15" i="18"/>
  <c r="M27" i="10"/>
  <c r="K13" i="16"/>
  <c r="I14" i="17"/>
  <c r="G16" i="13"/>
  <c r="C14" i="17"/>
  <c r="U30" i="9"/>
  <c r="U32" i="9"/>
  <c r="U35" i="9"/>
  <c r="U16" i="9"/>
  <c r="U27" i="9"/>
  <c r="U26" i="9"/>
  <c r="U29" i="9"/>
  <c r="U31" i="9"/>
  <c r="U33" i="9"/>
  <c r="U25" i="9"/>
  <c r="E11" i="8"/>
  <c r="I11" i="8" s="1"/>
  <c r="E12" i="13"/>
  <c r="S24" i="10"/>
  <c r="K11" i="11"/>
  <c r="K10" i="11"/>
  <c r="E10" i="8"/>
  <c r="I10" i="8" s="1"/>
  <c r="I12" i="13"/>
  <c r="I10" i="13"/>
  <c r="E10" i="13"/>
  <c r="I38" i="9"/>
  <c r="U11" i="11"/>
  <c r="U10" i="11"/>
  <c r="I24" i="10"/>
  <c r="K20" i="10" l="1"/>
  <c r="I27" i="10"/>
  <c r="U20" i="10"/>
  <c r="S27" i="10"/>
  <c r="E13" i="13"/>
  <c r="I13" i="13"/>
  <c r="K22" i="10"/>
  <c r="K23" i="10"/>
  <c r="K18" i="10"/>
  <c r="U18" i="10"/>
  <c r="U23" i="10"/>
  <c r="U22" i="10"/>
  <c r="K19" i="10"/>
  <c r="K14" i="10"/>
  <c r="U19" i="10"/>
  <c r="U14" i="10"/>
  <c r="K30" i="9"/>
  <c r="K32" i="9"/>
  <c r="K35" i="9"/>
  <c r="I8" i="8"/>
  <c r="K16" i="9"/>
  <c r="K27" i="9"/>
  <c r="K29" i="9"/>
  <c r="K26" i="9"/>
  <c r="K33" i="9"/>
  <c r="K25" i="9"/>
  <c r="K31" i="9"/>
  <c r="U15" i="10"/>
  <c r="K15" i="10"/>
  <c r="K12" i="11"/>
  <c r="E9" i="8"/>
  <c r="I9" i="8" s="1"/>
  <c r="U16" i="10"/>
  <c r="K28" i="9"/>
  <c r="K20" i="9"/>
  <c r="K11" i="9"/>
  <c r="K12" i="9"/>
  <c r="K24" i="9"/>
  <c r="K36" i="9"/>
  <c r="K13" i="9"/>
  <c r="K19" i="9"/>
  <c r="U20" i="9"/>
  <c r="U12" i="9"/>
  <c r="U13" i="9"/>
  <c r="U19" i="9"/>
  <c r="U36" i="9"/>
  <c r="U11" i="9"/>
  <c r="U24" i="9"/>
  <c r="K21" i="9"/>
  <c r="K18" i="9"/>
  <c r="U21" i="9"/>
  <c r="U18" i="9"/>
  <c r="U12" i="11"/>
  <c r="U13" i="10"/>
  <c r="U12" i="10"/>
  <c r="K10" i="10"/>
  <c r="K12" i="10"/>
  <c r="K16" i="10"/>
  <c r="K17" i="10"/>
  <c r="K21" i="10"/>
  <c r="K11" i="10"/>
  <c r="K13" i="10"/>
  <c r="U10" i="10"/>
  <c r="U17" i="10"/>
  <c r="U21" i="10"/>
  <c r="U11" i="10"/>
  <c r="K37" i="9"/>
  <c r="K22" i="9"/>
  <c r="U34" i="9"/>
  <c r="K15" i="9"/>
  <c r="K10" i="9"/>
  <c r="K34" i="9"/>
  <c r="K17" i="9"/>
  <c r="K14" i="9"/>
  <c r="U28" i="9"/>
  <c r="U14" i="9"/>
  <c r="K23" i="9"/>
  <c r="U22" i="9"/>
  <c r="U37" i="9"/>
  <c r="U15" i="9"/>
  <c r="U10" i="9"/>
  <c r="U23" i="9"/>
  <c r="U17" i="9"/>
  <c r="U24" i="10" l="1"/>
  <c r="I13" i="8"/>
  <c r="E13" i="8"/>
  <c r="E16" i="8" s="1"/>
  <c r="U38" i="9"/>
  <c r="K38" i="9"/>
  <c r="K24" i="10"/>
  <c r="A3" i="9"/>
  <c r="C13" i="7"/>
  <c r="AC11" i="5"/>
  <c r="AC14" i="5" s="1"/>
  <c r="AG11" i="5"/>
  <c r="AG14" i="5" l="1"/>
  <c r="AG18" i="5"/>
  <c r="C16" i="7"/>
  <c r="G11" i="8"/>
  <c r="G12" i="8"/>
  <c r="G10" i="8"/>
  <c r="G9" i="8"/>
  <c r="G8" i="8"/>
  <c r="E28" i="2"/>
  <c r="G28" i="2"/>
  <c r="K28" i="2"/>
  <c r="K31" i="2" s="1"/>
  <c r="O28" i="2"/>
  <c r="O31" i="2" s="1"/>
  <c r="G32" i="2" l="1"/>
  <c r="G35" i="2"/>
  <c r="E31" i="2"/>
  <c r="E35" i="2"/>
  <c r="G13" i="8"/>
  <c r="Q22" i="19" l="1"/>
  <c r="Q26" i="19" s="1"/>
  <c r="O26" i="19"/>
  <c r="S27" i="19" l="1"/>
  <c r="Q40" i="9"/>
  <c r="Q41" i="9" s="1"/>
  <c r="Q55" i="19"/>
  <c r="Q57" i="19" s="1"/>
  <c r="Q59" i="19" s="1"/>
</calcChain>
</file>

<file path=xl/sharedStrings.xml><?xml version="1.0" encoding="utf-8"?>
<sst xmlns="http://schemas.openxmlformats.org/spreadsheetml/2006/main" count="535" uniqueCount="193">
  <si>
    <t>صندوق سرمایه‌گذاری اختصاصی بازارگردانی لاجورد دماوند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</si>
  <si>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</si>
  <si>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</si>
  <si>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</si>
  <si>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</si>
  <si>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</si>
  <si>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</si>
  <si>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</si>
  <si>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</si>
  <si>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</si>
  <si>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</si>
  <si>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</si>
  <si>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</si>
  <si>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</si>
  <si>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</si>
  <si>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</si>
  <si>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</si>
  <si>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</si>
  <si>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</si>
  <si>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</si>
  <si>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</si>
  <si>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</si>
  <si>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</si>
  <si>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</si>
  <si>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</si>
  <si>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</si>
  <si>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</si>
  <si>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</si>
  <si>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</si>
  <si>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</si>
  <si>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</si>
  <si>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تاریخ اعمال</t>
  </si>
  <si>
    <t>نرخ سود موثر</t>
  </si>
  <si>
    <t>تعداد اوراق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</si>
  <si>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</si>
  <si>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</si>
  <si>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</si>
  <si>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</si>
  <si>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</si>
  <si>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</si>
  <si>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</si>
  <si>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</si>
  <si>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س.درآمدثابت شمیم تابان-د</t>
  </si>
  <si>
    <t>صندوق س. نوع دوم نیلی دماوند-د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</si>
  <si>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</si>
  <si>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</si>
  <si>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</si>
  <si>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</si>
  <si>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</si>
  <si>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</si>
  <si>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</si>
  <si>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پدیده شیمی غرب 14060704</t>
  </si>
  <si>
    <t>بله</t>
  </si>
  <si>
    <t>1401/07/04</t>
  </si>
  <si>
    <t>1406/07/04</t>
  </si>
  <si>
    <t>صکوک اجاره گل گهر504-3ماهه23%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</si>
  <si>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</si>
  <si>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</si>
  <si>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</si>
  <si>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</si>
  <si>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</si>
  <si>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</si>
  <si>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</si>
  <si>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2-2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</si>
  <si>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</si>
  <si>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</si>
  <si>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</si>
  <si>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</si>
  <si>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</si>
  <si>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</si>
  <si>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صندوق ص.س.درآمد ثابت اطمینان هیوا-د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</si>
  <si>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</si>
  <si>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</si>
  <si>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</si>
  <si>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</si>
  <si>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</si>
  <si>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نام ورقه بهادار</t>
  </si>
  <si>
    <t>بهای تمام شده اوراق</t>
  </si>
  <si>
    <t>نرخ اسمی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</si>
  <si>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</si>
  <si>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</si>
  <si>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</si>
  <si>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</si>
  <si>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</si>
  <si>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</si>
  <si>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</si>
  <si>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</si>
  <si>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</si>
  <si>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</si>
  <si>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</si>
  <si>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</si>
  <si>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</si>
  <si>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</si>
  <si>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</si>
  <si>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</si>
  <si>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</si>
  <si>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</si>
  <si>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</si>
  <si>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</si>
  <si>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</si>
  <si>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</si>
  <si>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</si>
  <si>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</si>
  <si>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(مبالغ به ریال)</t>
  </si>
  <si>
    <t>1-3- سرمایه‌گذاری در اوراق بهادار با درآمد ثابت یا علی‌الحساب</t>
  </si>
  <si>
    <t>بانک سینا</t>
  </si>
  <si>
    <t>بانک تجارت</t>
  </si>
  <si>
    <t>1-4- سرمایه‌گذاری در سپرده‌ بانکی</t>
  </si>
  <si>
    <t>2-1</t>
  </si>
  <si>
    <t>2-3</t>
  </si>
  <si>
    <t>2-4</t>
  </si>
  <si>
    <t>2-5</t>
  </si>
  <si>
    <t>یادداشت1-1-2</t>
  </si>
  <si>
    <t>یادداشت2-1-2</t>
  </si>
  <si>
    <t>یادداشت3-1-2</t>
  </si>
  <si>
    <t>یادداشت1-2-2</t>
  </si>
  <si>
    <t>یادداشت2-2-2</t>
  </si>
  <si>
    <t>یادداشت3-2-2</t>
  </si>
  <si>
    <t>یادداشت1-3-2</t>
  </si>
  <si>
    <t>یادداشت2-3-2</t>
  </si>
  <si>
    <t>یادداشت3-3-2</t>
  </si>
  <si>
    <t>یادداشت1-4-2</t>
  </si>
  <si>
    <t>اوراق بهادار با درآمد ثابت</t>
  </si>
  <si>
    <t>درآمد حاصل از تنزیل سود سهام دریافتنی</t>
  </si>
  <si>
    <t>نماد</t>
  </si>
  <si>
    <t>درصد</t>
  </si>
  <si>
    <t xml:space="preserve">2-5- سایر درآمدها </t>
  </si>
  <si>
    <t>2-5-1- مبالغ تخصیص یافته بابت خرید و نگهداری اوراق بهادار با درآمد ثابت (نرخ سود ترجیحی)</t>
  </si>
  <si>
    <t xml:space="preserve"> مرابحه پدیده شیمی غرب 14040704</t>
  </si>
  <si>
    <t>غرب06</t>
  </si>
  <si>
    <t>2-1-1- درآمد سود سهام</t>
  </si>
  <si>
    <t>صندوق سرمایه‌گذاری نوع دوم نیلی دماوند</t>
  </si>
  <si>
    <t>2-2-1- درآمد سود صندوق</t>
  </si>
  <si>
    <t>2-3-1- سود اوراق بهادار با درآمد ثابت</t>
  </si>
  <si>
    <t>2-4-1- سود سپرده بانکی</t>
  </si>
  <si>
    <t>2-3-1- سود (زیان) ناشی از اعمال اختیار معامله سهام</t>
  </si>
  <si>
    <t>2-1-3- سود(زیان) حاصل از فروش سهام</t>
  </si>
  <si>
    <t>2-2-3- سود(زیان) حاصل از فروش واحد صندوق</t>
  </si>
  <si>
    <t>2-2-2- درآمد ناشی از تغییر قیمت واحد صندوق</t>
  </si>
  <si>
    <t>2-1-2- درآمد ناشی از تغییر قیمت سهام، حق تقدم و اختیار معاملات سهام</t>
  </si>
  <si>
    <t>گروه مالی نماد غدیر(سهامی عام)</t>
  </si>
  <si>
    <t>ح.فولاد سیرجان ایرانیان</t>
  </si>
  <si>
    <t>ص.س.درآمد ثابت اطمینان هیوا-د</t>
  </si>
  <si>
    <t xml:space="preserve"> </t>
  </si>
  <si>
    <t xml:space="preserve">   </t>
  </si>
  <si>
    <t>1404/12/06</t>
  </si>
  <si>
    <t>صندوق س. ارزش پاداش-د</t>
  </si>
  <si>
    <t>اختیارخ وغدیر-18000-1404/12/06(ضغدر12081)</t>
  </si>
  <si>
    <t>اختیارخ وغدیر-16000-1405/02/02(ضغدر20351)</t>
  </si>
  <si>
    <t>اختیارخ وغدیر-18000-1405/02/02(ضغدر20361)</t>
  </si>
  <si>
    <t>اختیارخ وغدیر-15000-1405/02/02(ضغدر20341)</t>
  </si>
  <si>
    <t>اختیارخ وغدیر-13000-1404/12/06(ضغدر12041)</t>
  </si>
  <si>
    <t>اختیارخ وغدیر-14000-1404/12/06(ضغدر12051)</t>
  </si>
  <si>
    <t>اختیارخ وغدیر-16000-1404/12/06(ضغدر12071)</t>
  </si>
  <si>
    <t>اختیارخ وغدیر-15000-1404/12/06(ضغدر12061)</t>
  </si>
  <si>
    <t>صندوق س. جام سبز سهند-س</t>
  </si>
  <si>
    <t>بانک رسالت</t>
  </si>
  <si>
    <t>ح.لیزینگ اقتصاد نوین</t>
  </si>
  <si>
    <t>صندوق س. با درآمد ثابت مانی</t>
  </si>
  <si>
    <t>1405/01/16</t>
  </si>
  <si>
    <t>2-3-2- درآمد ناشی از تغییر قیمت اوراق بهادار با درآمد ثابت</t>
  </si>
  <si>
    <t>2-2-3- سود(زیان) حاصل از فروش اوراق بهادار با درآمد ثابت</t>
  </si>
  <si>
    <t>1- سرمایه‌گذاری‌ها</t>
  </si>
  <si>
    <t>1-1- سرمایه‌گذاری در سهام و حق تقدم سهام</t>
  </si>
  <si>
    <t>2-1- درآمد حاصل از سرمایه‌گذاری در سهام و حق تقدم سهام</t>
  </si>
  <si>
    <t>درآمد حاصل از سرمایه‌گذاری در سهام و حق تقدم سهام</t>
  </si>
  <si>
    <t>درآمد حاصل از سرمایه‌گذاری در واحدهای صندوق‌های سرمایه‌گذاری</t>
  </si>
  <si>
    <t>درآمد حاصل از سرمایه‌گذاری در اوراق بهادار با درآمد ثابت</t>
  </si>
  <si>
    <t>درآمد حاصل از سرمایه‌گذاری در سپرده بانکی و گواهی سپرده</t>
  </si>
  <si>
    <t>سپرده‌های بانکی</t>
  </si>
  <si>
    <t>درصد به کل دارایی‌ها</t>
  </si>
  <si>
    <t>1-2- سرمایه‌گذاری در واحدهای صندوق های سرمایه‌گذاری</t>
  </si>
  <si>
    <t>درصد از کل دارایی‌ها</t>
  </si>
  <si>
    <t>2- درآمد حاصل از سرمایه‌گذاری‌ها</t>
  </si>
  <si>
    <t>2-2- درآمد حاصل از سرمایه‌گذاری در واحدهای صندوق</t>
  </si>
  <si>
    <t>2-3- درآمد حاصل از سرمایه‌گذاری در اوراق بهادار با درآمد ثابت:</t>
  </si>
  <si>
    <t>2-4- درآمد حاصل از سرمایه‌گذاری در سپرده بانکی و گواهی سپرده</t>
  </si>
  <si>
    <t>1405/02/30</t>
  </si>
  <si>
    <t>صندوق س.طلوع نوین ثابت-د</t>
  </si>
  <si>
    <t>1405/03/31</t>
  </si>
  <si>
    <t>ص.س.د.ثابت ماه آفرید سپینود-د</t>
  </si>
  <si>
    <t>ص.س.درآمد ثابت رایا پایدار-د</t>
  </si>
  <si>
    <t>ص.س.درآمد ثابت برلیان شهر-د</t>
  </si>
  <si>
    <t>صندوق ص.س.د.ثابت ماه آفرید سپینود-د</t>
  </si>
  <si>
    <t>سرمایه‌گذاری‌غدیر(هلدینگ‌)</t>
  </si>
  <si>
    <t>دوره یک ماهه منتهی به 31 تیر 1405</t>
  </si>
  <si>
    <t>به تاریخ 31 تیر 1405</t>
  </si>
  <si>
    <t>1405/04/31</t>
  </si>
  <si>
    <t>گردشگری</t>
  </si>
  <si>
    <t>طی تیر ماه</t>
  </si>
  <si>
    <t>از ابتدای سال مالی تا پایان تیر ماه</t>
  </si>
  <si>
    <t>صندوق س.درآمد ثابت سام-د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</si>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</sst>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B Nazanin"/>
      <charset val="178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b/>
      <sz val="16"/>
      <color rgb="FF000000"/>
      <name val="Arial"/>
      <family val="2"/>
    </font>
    <font>
      <b/>
      <sz val="20"/>
      <color rgb="FF000000"/>
      <name val="B Nazanin"/>
      <charset val="178"/>
    </font>
    <font>
      <b/>
      <sz val="16"/>
      <name val="B Nazanin"/>
      <charset val="178"/>
    </font>
    <font>
      <sz val="20"/>
      <color rgb="FF000000"/>
      <name val="B Nazanin"/>
      <charset val="178"/>
    </font>
    <font>
      <sz val="20"/>
      <color rgb="FF000000"/>
      <name val="Arial"/>
      <family val="2"/>
    </font>
    <font>
      <sz val="10"/>
      <color rgb="FF000000"/>
      <name val="Arial"/>
      <family val="2"/>
    </font>
    <font>
      <sz val="18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4" fillId="0" borderId="0"/>
  </cellStyleXfs>
  <cellXfs count="16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4" fillId="0" borderId="0" xfId="1" applyFont="1"/>
    <xf numFmtId="0" fontId="6" fillId="0" borderId="0" xfId="1" applyFont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38" fontId="1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38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38" fontId="15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center" vertical="center"/>
    </xf>
    <xf numFmtId="38" fontId="16" fillId="0" borderId="0" xfId="0" applyNumberFormat="1" applyFont="1" applyAlignment="1">
      <alignment horizontal="left"/>
    </xf>
    <xf numFmtId="38" fontId="8" fillId="0" borderId="3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38" fontId="16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right" vertical="center" readingOrder="2"/>
    </xf>
    <xf numFmtId="38" fontId="18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top"/>
    </xf>
    <xf numFmtId="40" fontId="15" fillId="0" borderId="0" xfId="0" applyNumberFormat="1" applyFont="1" applyAlignment="1">
      <alignment horizontal="left"/>
    </xf>
    <xf numFmtId="38" fontId="11" fillId="0" borderId="0" xfId="0" applyNumberFormat="1" applyFont="1" applyAlignment="1">
      <alignment horizontal="right" vertical="center"/>
    </xf>
    <xf numFmtId="38" fontId="14" fillId="0" borderId="0" xfId="0" applyNumberFormat="1" applyFont="1" applyAlignment="1">
      <alignment horizontal="left"/>
    </xf>
    <xf numFmtId="38" fontId="16" fillId="0" borderId="0" xfId="0" applyNumberFormat="1" applyFont="1" applyAlignment="1">
      <alignment horizontal="left" vertical="center"/>
    </xf>
    <xf numFmtId="38" fontId="8" fillId="0" borderId="0" xfId="0" applyNumberFormat="1" applyFont="1" applyAlignment="1">
      <alignment horizontal="center" vertical="center" wrapText="1"/>
    </xf>
    <xf numFmtId="38" fontId="0" fillId="0" borderId="0" xfId="0" applyNumberFormat="1" applyAlignment="1">
      <alignment horizontal="left"/>
    </xf>
    <xf numFmtId="38" fontId="4" fillId="0" borderId="0" xfId="0" applyNumberFormat="1" applyFont="1" applyAlignment="1">
      <alignment vertical="center"/>
    </xf>
    <xf numFmtId="38" fontId="1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 wrapText="1"/>
    </xf>
    <xf numFmtId="38" fontId="14" fillId="0" borderId="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38" fontId="16" fillId="0" borderId="0" xfId="0" applyNumberFormat="1" applyFont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38" fontId="16" fillId="0" borderId="3" xfId="0" applyNumberFormat="1" applyFont="1" applyBorder="1" applyAlignment="1">
      <alignment horizontal="center" vertical="center"/>
    </xf>
    <xf numFmtId="38" fontId="8" fillId="0" borderId="5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center" vertical="center"/>
    </xf>
    <xf numFmtId="38" fontId="19" fillId="0" borderId="0" xfId="0" applyNumberFormat="1" applyFont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 wrapText="1"/>
    </xf>
    <xf numFmtId="38" fontId="9" fillId="0" borderId="3" xfId="0" applyNumberFormat="1" applyFont="1" applyBorder="1" applyAlignment="1">
      <alignment horizontal="center" vertical="center"/>
    </xf>
    <xf numFmtId="38" fontId="13" fillId="0" borderId="0" xfId="0" applyNumberFormat="1" applyFont="1" applyAlignment="1">
      <alignment horizontal="left"/>
    </xf>
    <xf numFmtId="4" fontId="8" fillId="0" borderId="4" xfId="0" applyNumberFormat="1" applyFont="1" applyBorder="1" applyAlignment="1">
      <alignment horizontal="center" vertical="center"/>
    </xf>
    <xf numFmtId="38" fontId="20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left"/>
    </xf>
    <xf numFmtId="38" fontId="20" fillId="0" borderId="3" xfId="0" applyNumberFormat="1" applyFont="1" applyBorder="1" applyAlignment="1">
      <alignment horizontal="center" vertical="center" wrapText="1"/>
    </xf>
    <xf numFmtId="38" fontId="22" fillId="0" borderId="0" xfId="0" applyNumberFormat="1" applyFont="1" applyAlignment="1">
      <alignment horizontal="left"/>
    </xf>
    <xf numFmtId="38" fontId="22" fillId="0" borderId="0" xfId="0" applyNumberFormat="1" applyFont="1" applyAlignment="1">
      <alignment horizontal="right" vertical="center"/>
    </xf>
    <xf numFmtId="38" fontId="22" fillId="0" borderId="0" xfId="0" applyNumberFormat="1" applyFont="1" applyAlignment="1">
      <alignment horizontal="center" vertical="center"/>
    </xf>
    <xf numFmtId="38" fontId="20" fillId="0" borderId="0" xfId="0" applyNumberFormat="1" applyFont="1" applyAlignment="1">
      <alignment horizontal="right" vertical="center"/>
    </xf>
    <xf numFmtId="38" fontId="20" fillId="0" borderId="5" xfId="0" applyNumberFormat="1" applyFont="1" applyBorder="1" applyAlignment="1">
      <alignment horizontal="center" vertical="center"/>
    </xf>
    <xf numFmtId="38" fontId="22" fillId="0" borderId="8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3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8" fontId="16" fillId="0" borderId="4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38" fontId="16" fillId="0" borderId="8" xfId="0" applyNumberFormat="1" applyFont="1" applyBorder="1" applyAlignment="1">
      <alignment horizontal="center" vertical="center"/>
    </xf>
    <xf numFmtId="38" fontId="8" fillId="0" borderId="7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 wrapText="1"/>
    </xf>
    <xf numFmtId="38" fontId="8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8" fontId="9" fillId="0" borderId="0" xfId="0" applyNumberFormat="1" applyFont="1" applyAlignment="1">
      <alignment horizontal="center" vertical="center"/>
    </xf>
    <xf numFmtId="40" fontId="9" fillId="0" borderId="3" xfId="0" applyNumberFormat="1" applyFont="1" applyBorder="1" applyAlignment="1">
      <alignment horizontal="center" vertical="center"/>
    </xf>
    <xf numFmtId="38" fontId="16" fillId="0" borderId="1" xfId="0" applyNumberFormat="1" applyFont="1" applyBorder="1" applyAlignment="1">
      <alignment horizontal="center" vertical="center"/>
    </xf>
    <xf numFmtId="40" fontId="16" fillId="0" borderId="0" xfId="0" applyNumberFormat="1" applyFont="1" applyAlignment="1">
      <alignment horizontal="center" vertical="center"/>
    </xf>
    <xf numFmtId="40" fontId="16" fillId="0" borderId="3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vertical="top"/>
    </xf>
    <xf numFmtId="38" fontId="16" fillId="0" borderId="0" xfId="0" quotePrefix="1" applyNumberFormat="1" applyFont="1" applyAlignment="1">
      <alignment horizontal="center" vertical="center"/>
    </xf>
    <xf numFmtId="38" fontId="16" fillId="0" borderId="0" xfId="0" applyNumberFormat="1" applyFont="1" applyAlignment="1">
      <alignment horizontal="right" vertical="top"/>
    </xf>
    <xf numFmtId="0" fontId="16" fillId="0" borderId="1" xfId="0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38" fontId="20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38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top"/>
    </xf>
    <xf numFmtId="0" fontId="19" fillId="0" borderId="0" xfId="0" applyFont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right" vertical="center"/>
    </xf>
    <xf numFmtId="38" fontId="18" fillId="0" borderId="1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right" vertical="center"/>
    </xf>
    <xf numFmtId="38" fontId="9" fillId="0" borderId="5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left" vertical="center"/>
    </xf>
    <xf numFmtId="38" fontId="14" fillId="0" borderId="9" xfId="0" applyNumberFormat="1" applyFont="1" applyBorder="1" applyAlignment="1">
      <alignment horizontal="center" vertical="center"/>
    </xf>
    <xf numFmtId="17" fontId="16" fillId="0" borderId="0" xfId="0" quotePrefix="1" applyNumberFormat="1" applyFont="1" applyAlignment="1">
      <alignment horizontal="center" vertical="center"/>
    </xf>
    <xf numFmtId="38" fontId="16" fillId="0" borderId="6" xfId="0" applyNumberFormat="1" applyFont="1" applyBorder="1" applyAlignment="1">
      <alignment horizontal="center" vertical="center"/>
    </xf>
    <xf numFmtId="38" fontId="22" fillId="0" borderId="6" xfId="0" applyNumberFormat="1" applyFont="1" applyBorder="1" applyAlignment="1">
      <alignment horizontal="center" vertical="center"/>
    </xf>
    <xf numFmtId="38" fontId="20" fillId="0" borderId="7" xfId="0" applyNumberFormat="1" applyFont="1" applyBorder="1" applyAlignment="1">
      <alignment horizontal="center" vertical="center"/>
    </xf>
    <xf numFmtId="38" fontId="22" fillId="0" borderId="3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38" fontId="17" fillId="0" borderId="5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left" vertical="center"/>
    </xf>
    <xf numFmtId="37" fontId="21" fillId="0" borderId="0" xfId="1" applyNumberFormat="1" applyFont="1" applyAlignment="1">
      <alignment horizontal="center" vertical="center"/>
    </xf>
    <xf numFmtId="0" fontId="7" fillId="0" borderId="0" xfId="1" applyFont="1"/>
    <xf numFmtId="0" fontId="2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readingOrder="2"/>
    </xf>
    <xf numFmtId="38" fontId="9" fillId="0" borderId="3" xfId="0" applyNumberFormat="1" applyFont="1" applyBorder="1" applyAlignment="1">
      <alignment horizontal="center" vertical="center"/>
    </xf>
    <xf numFmtId="38" fontId="20" fillId="0" borderId="3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center" vertical="center"/>
    </xf>
    <xf numFmtId="38" fontId="9" fillId="0" borderId="0" xfId="0" applyNumberFormat="1" applyFont="1" applyAlignment="1">
      <alignment horizontal="center" vertical="center" wrapText="1"/>
    </xf>
    <xf numFmtId="38" fontId="9" fillId="0" borderId="3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38" fontId="20" fillId="0" borderId="0" xfId="0" applyNumberFormat="1" applyFont="1" applyAlignment="1">
      <alignment horizontal="left" vertical="center"/>
    </xf>
    <xf numFmtId="38" fontId="11" fillId="0" borderId="0" xfId="0" applyNumberFormat="1" applyFont="1" applyAlignment="1">
      <alignment horizontal="right" vertical="center" readingOrder="2"/>
    </xf>
    <xf numFmtId="38" fontId="20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left" vertical="center" readingOrder="2"/>
    </xf>
    <xf numFmtId="38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38" fontId="9" fillId="0" borderId="2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38" fontId="20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left" vertical="center"/>
    </xf>
  </cellXfs>
  <cellStyles count="3">
    <cellStyle name="Normal" xfId="0" builtinId="0"/>
    <cellStyle name="Normal 2" xfId="2" xr:uid="{D60D5D5C-2B11-4789-A00F-1D26DB176193}"/>
    <cellStyle name="Normal 2 2" xfId="1" xr:uid="{EBA9E39E-A25F-4978-A860-5700E7078D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819BFDCE-F977-4995-AEE3-D2D7AE92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13</xdr:row>
      <xdr:rowOff>396875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C7B36C-0E1C-4EC4-9B0B-B7AB033F93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79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صورت وضعیت پرتفوی"/>
      <sheetName val="سهام"/>
      <sheetName val="اوراق مشتقه"/>
      <sheetName val="واحدهای صندوق"/>
      <sheetName val="اوراق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تغییر قیمت سهام"/>
      <sheetName val="درآمد ناشی از تغییر قیمت صندوق"/>
      <sheetName val="درآمد ناشی از تغییر قیمت اوراق"/>
      <sheetName val="درآمد ناشی از فروش سهام"/>
      <sheetName val="درآمد اعمال اختیار"/>
      <sheetName val="درآمد ناشی از فروش صندوق"/>
      <sheetName val="درآمد ناشی از فروش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K10">
            <v>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7E85-0654-4B6E-92BA-CCB5DD1960B2}">
  <sheetPr>
    <pageSetUpPr fitToPage="1"/>
  </sheetPr>
  <dimension ref="A11:Q21"/>
  <sheetViews>
    <sheetView rightToLeft="1" tabSelected="1" view="pageBreakPreview" topLeftCell="A7" zoomScaleNormal="100" zoomScaleSheetLayoutView="100" workbookViewId="0">
      <selection activeCell="H24" sqref="H24"/>
    </sheetView>
  </sheetViews>
  <sheetFormatPr defaultColWidth="9.140625" defaultRowHeight="18.75" x14ac:dyDescent="0.45"/>
  <cols>
    <col min="1" max="1" width="11.28515625" style="3" customWidth="1"/>
    <col min="2" max="2" width="10.42578125" style="3" customWidth="1"/>
    <col min="3" max="3" width="9.140625" style="3"/>
    <col min="4" max="4" width="10.140625" style="3" customWidth="1"/>
    <col min="5" max="5" width="9.140625" style="3"/>
    <col min="6" max="6" width="9.7109375" style="3" customWidth="1"/>
    <col min="7" max="7" width="10.28515625" style="3" customWidth="1"/>
    <col min="8" max="16384" width="9.140625" style="3"/>
  </cols>
  <sheetData>
    <row r="11" spans="17:17" ht="36" customHeight="1" x14ac:dyDescent="0.45"/>
    <row r="12" spans="17:17" ht="30" customHeight="1" x14ac:dyDescent="0.45"/>
    <row r="13" spans="17:17" ht="28.5" customHeight="1" x14ac:dyDescent="0.45"/>
    <row r="14" spans="17:17" ht="32.25" customHeight="1" x14ac:dyDescent="0.45">
      <c r="Q14" s="2"/>
    </row>
    <row r="15" spans="17:17" ht="27.75" customHeight="1" x14ac:dyDescent="0.45"/>
    <row r="16" spans="17:17" ht="32.25" customHeight="1" x14ac:dyDescent="0.45"/>
    <row r="17" spans="1:9" ht="27.75" customHeight="1" x14ac:dyDescent="0.45"/>
    <row r="18" spans="1:9" ht="47.25" customHeight="1" x14ac:dyDescent="0.6">
      <c r="A18" s="136" t="s">
        <v>100</v>
      </c>
      <c r="B18" s="137"/>
      <c r="C18" s="137"/>
      <c r="D18" s="137"/>
      <c r="E18" s="137"/>
      <c r="F18" s="137"/>
      <c r="G18" s="137"/>
      <c r="H18" s="137"/>
      <c r="I18" s="137"/>
    </row>
    <row r="19" spans="1:9" ht="47.25" customHeight="1" x14ac:dyDescent="0.6">
      <c r="A19" s="136" t="s">
        <v>101</v>
      </c>
      <c r="B19" s="137"/>
      <c r="C19" s="137"/>
      <c r="D19" s="137"/>
      <c r="E19" s="137"/>
      <c r="F19" s="137"/>
      <c r="G19" s="137"/>
      <c r="H19" s="137"/>
      <c r="I19" s="137"/>
    </row>
    <row r="20" spans="1:9" ht="47.25" customHeight="1" x14ac:dyDescent="0.6">
      <c r="A20" s="136" t="s">
        <v>102</v>
      </c>
      <c r="B20" s="137"/>
      <c r="C20" s="137"/>
      <c r="D20" s="137"/>
      <c r="E20" s="137"/>
      <c r="F20" s="137"/>
      <c r="G20" s="137"/>
      <c r="H20" s="137"/>
      <c r="I20" s="137"/>
    </row>
    <row r="21" spans="1:9" ht="47.25" customHeight="1" x14ac:dyDescent="0.6">
      <c r="A21" s="136" t="s">
        <v>185</v>
      </c>
      <c r="B21" s="137"/>
      <c r="C21" s="137"/>
      <c r="D21" s="137"/>
      <c r="E21" s="137"/>
      <c r="F21" s="137"/>
      <c r="G21" s="137"/>
      <c r="H21" s="137"/>
      <c r="I21" s="137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7"/>
  <sheetViews>
    <sheetView rightToLeft="1" view="pageBreakPreview" zoomScale="60" zoomScaleNormal="100" workbookViewId="0">
      <selection activeCell="A15" sqref="A15:XFD16"/>
    </sheetView>
  </sheetViews>
  <sheetFormatPr defaultColWidth="9.140625" defaultRowHeight="15.75" x14ac:dyDescent="0.4"/>
  <cols>
    <col min="1" max="1" width="40.28515625" style="17" customWidth="1"/>
    <col min="2" max="2" width="1.42578125" style="17" customWidth="1"/>
    <col min="3" max="3" width="42.85546875" style="17" customWidth="1"/>
    <col min="4" max="4" width="1.42578125" style="17" customWidth="1"/>
    <col min="5" max="5" width="40.140625" style="17" customWidth="1"/>
    <col min="6" max="6" width="1.42578125" style="17" customWidth="1"/>
    <col min="7" max="7" width="44.42578125" style="17" customWidth="1"/>
    <col min="8" max="8" width="1.42578125" style="17" customWidth="1"/>
    <col min="9" max="9" width="39.140625" style="17" customWidth="1"/>
    <col min="10" max="10" width="1.42578125" style="17" customWidth="1"/>
    <col min="11" max="16384" width="9.140625" style="17"/>
  </cols>
  <sheetData>
    <row r="1" spans="1:9" ht="40.5" customHeight="1" x14ac:dyDescent="0.4">
      <c r="A1" s="133" t="s">
        <v>0</v>
      </c>
      <c r="B1" s="133"/>
      <c r="C1" s="133"/>
      <c r="D1" s="133"/>
      <c r="E1" s="133"/>
      <c r="F1" s="133"/>
      <c r="G1" s="133"/>
      <c r="H1" s="133"/>
      <c r="I1" s="133"/>
    </row>
    <row r="2" spans="1:9" ht="40.5" customHeight="1" x14ac:dyDescent="0.4">
      <c r="A2" s="133" t="s">
        <v>59</v>
      </c>
      <c r="B2" s="133"/>
      <c r="C2" s="133"/>
      <c r="D2" s="133"/>
      <c r="E2" s="133"/>
      <c r="F2" s="133"/>
      <c r="G2" s="133"/>
      <c r="H2" s="133"/>
      <c r="I2" s="133"/>
    </row>
    <row r="3" spans="1:9" ht="40.5" customHeight="1" x14ac:dyDescent="0.4">
      <c r="A3" s="133" t="str">
        <f>درآمد!A3</f>
        <v>دوره یک ماهه منتهی به 31 تیر 1405</v>
      </c>
      <c r="B3" s="133"/>
      <c r="C3" s="133"/>
      <c r="D3" s="133"/>
      <c r="E3" s="133"/>
      <c r="F3" s="133"/>
      <c r="G3" s="133"/>
      <c r="H3" s="133"/>
      <c r="I3" s="133"/>
    </row>
    <row r="4" spans="1:9" ht="40.5" customHeight="1" x14ac:dyDescent="0.4"/>
    <row r="5" spans="1:9" ht="40.5" customHeight="1" x14ac:dyDescent="0.4">
      <c r="A5" s="134" t="s">
        <v>176</v>
      </c>
      <c r="B5" s="134"/>
      <c r="C5" s="134"/>
      <c r="D5" s="134"/>
      <c r="E5" s="134"/>
      <c r="F5" s="134"/>
      <c r="G5" s="134"/>
      <c r="H5" s="134"/>
      <c r="I5" s="134"/>
    </row>
    <row r="6" spans="1:9" ht="40.5" customHeight="1" x14ac:dyDescent="0.4">
      <c r="A6" s="15"/>
      <c r="B6" s="15"/>
      <c r="C6" s="156" t="s">
        <v>103</v>
      </c>
      <c r="D6" s="156"/>
      <c r="E6" s="156"/>
      <c r="F6" s="156"/>
      <c r="G6" s="156"/>
      <c r="H6" s="156"/>
      <c r="I6" s="156"/>
    </row>
    <row r="7" spans="1:9" ht="40.5" customHeight="1" thickBot="1" x14ac:dyDescent="0.7">
      <c r="C7" s="144" t="str">
        <f>'درآمد سرمایه گذاری در سهام'!C7</f>
        <v>طی تیر ماه</v>
      </c>
      <c r="D7" s="140"/>
      <c r="E7" s="140"/>
      <c r="F7" s="25"/>
      <c r="G7" s="144" t="str">
        <f>'درآمد سرمایه گذاری در سهام'!M7</f>
        <v>از ابتدای سال مالی تا پایان تیر ماه</v>
      </c>
      <c r="H7" s="140"/>
      <c r="I7" s="140"/>
    </row>
    <row r="8" spans="1:9" ht="46.5" customHeight="1" x14ac:dyDescent="0.65">
      <c r="A8" s="139" t="s">
        <v>79</v>
      </c>
      <c r="B8" s="25"/>
      <c r="C8" s="93" t="s">
        <v>80</v>
      </c>
      <c r="D8" s="92"/>
      <c r="E8" s="141" t="s">
        <v>81</v>
      </c>
      <c r="F8" s="25"/>
      <c r="G8" s="93" t="s">
        <v>80</v>
      </c>
      <c r="H8" s="92"/>
      <c r="I8" s="141" t="s">
        <v>81</v>
      </c>
    </row>
    <row r="9" spans="1:9" ht="36.4" customHeight="1" thickBot="1" x14ac:dyDescent="0.7">
      <c r="A9" s="140"/>
      <c r="B9" s="25"/>
      <c r="C9" s="72" t="s">
        <v>121</v>
      </c>
      <c r="D9" s="25"/>
      <c r="E9" s="142"/>
      <c r="F9" s="25"/>
      <c r="G9" s="72" t="s">
        <v>121</v>
      </c>
      <c r="H9" s="25"/>
      <c r="I9" s="142"/>
    </row>
    <row r="10" spans="1:9" ht="35.25" customHeight="1" x14ac:dyDescent="0.6">
      <c r="A10" s="46" t="s">
        <v>105</v>
      </c>
      <c r="B10" s="18"/>
      <c r="C10" s="75">
        <v>0</v>
      </c>
      <c r="D10" s="26"/>
      <c r="E10" s="77">
        <f>C10/$C$13*100</f>
        <v>0</v>
      </c>
      <c r="F10" s="26"/>
      <c r="G10" s="75">
        <v>530374870</v>
      </c>
      <c r="H10" s="26"/>
      <c r="I10" s="77">
        <f>G10/$G$13*100</f>
        <v>94.241136035056911</v>
      </c>
    </row>
    <row r="11" spans="1:9" ht="35.25" customHeight="1" x14ac:dyDescent="0.6">
      <c r="A11" s="46" t="s">
        <v>106</v>
      </c>
      <c r="B11" s="18"/>
      <c r="C11" s="75">
        <v>6887503</v>
      </c>
      <c r="D11" s="26"/>
      <c r="E11" s="77">
        <f>C11/$C$13*100</f>
        <v>96.398511201747056</v>
      </c>
      <c r="F11" s="26"/>
      <c r="G11" s="75">
        <v>32152696</v>
      </c>
      <c r="H11" s="26"/>
      <c r="I11" s="77">
        <f>G11/$G$13*100</f>
        <v>5.7131413440267833</v>
      </c>
    </row>
    <row r="12" spans="1:9" ht="35.25" customHeight="1" thickBot="1" x14ac:dyDescent="0.65">
      <c r="A12" s="46" t="s">
        <v>188</v>
      </c>
      <c r="B12" s="18"/>
      <c r="C12" s="83">
        <v>257320</v>
      </c>
      <c r="D12" s="26"/>
      <c r="E12" s="78">
        <f>C12/$C$13*100</f>
        <v>3.6014887982529449</v>
      </c>
      <c r="F12" s="26"/>
      <c r="G12" s="83">
        <v>257320</v>
      </c>
      <c r="H12" s="26"/>
      <c r="I12" s="78">
        <f>G12/$G$13*100</f>
        <v>4.5722620916298029E-2</v>
      </c>
    </row>
    <row r="13" spans="1:9" ht="35.25" customHeight="1" thickBot="1" x14ac:dyDescent="0.65">
      <c r="A13" s="46"/>
      <c r="B13" s="18"/>
      <c r="C13" s="85">
        <f>SUM(C10:C12)</f>
        <v>7144823</v>
      </c>
      <c r="D13" s="7"/>
      <c r="E13" s="85">
        <f>SUM(E10:E12)</f>
        <v>100</v>
      </c>
      <c r="F13" s="7"/>
      <c r="G13" s="85">
        <f>SUM(G10:G12)</f>
        <v>562784886</v>
      </c>
      <c r="H13" s="7"/>
      <c r="I13" s="85">
        <f>SUM(I10:I12)</f>
        <v>99.999999999999986</v>
      </c>
    </row>
    <row r="14" spans="1:9" ht="16.5" thickTop="1" x14ac:dyDescent="0.4">
      <c r="I14" s="17" t="s">
        <v>192</v>
      </c>
    </row>
    <row r="15" spans="1:9" ht="24.75" hidden="1" x14ac:dyDescent="0.6">
      <c r="C15" s="75">
        <v>7144823</v>
      </c>
      <c r="D15" s="26"/>
      <c r="E15" s="26"/>
      <c r="F15" s="26"/>
      <c r="G15" s="75">
        <v>562784886</v>
      </c>
      <c r="H15" s="18"/>
      <c r="I15" s="18"/>
    </row>
    <row r="16" spans="1:9" ht="24.75" hidden="1" x14ac:dyDescent="0.6">
      <c r="C16" s="75">
        <f>C15-C13</f>
        <v>0</v>
      </c>
      <c r="D16" s="26"/>
      <c r="E16" s="26"/>
      <c r="F16" s="26"/>
      <c r="G16" s="75">
        <f>G15-G13</f>
        <v>0</v>
      </c>
      <c r="H16" s="18"/>
      <c r="I16" s="18"/>
    </row>
    <row r="17" spans="3:9" ht="24.75" x14ac:dyDescent="0.6">
      <c r="C17" s="18"/>
      <c r="D17" s="18"/>
      <c r="E17" s="18"/>
      <c r="F17" s="18"/>
      <c r="G17" s="18"/>
      <c r="H17" s="18"/>
      <c r="I17" s="18"/>
    </row>
  </sheetData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paperSize="9"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2"/>
  <sheetViews>
    <sheetView rightToLeft="1" view="pageBreakPreview" zoomScale="80" zoomScaleNormal="100" zoomScaleSheetLayoutView="80" workbookViewId="0">
      <selection activeCell="A11" sqref="A11:XFD12"/>
    </sheetView>
  </sheetViews>
  <sheetFormatPr defaultColWidth="9.140625" defaultRowHeight="15.75" x14ac:dyDescent="0.4"/>
  <cols>
    <col min="1" max="1" width="49.140625" style="17" bestFit="1" customWidth="1"/>
    <col min="2" max="2" width="1.42578125" style="17" customWidth="1"/>
    <col min="3" max="3" width="49.42578125" style="17" customWidth="1"/>
    <col min="4" max="4" width="1.42578125" style="17" customWidth="1"/>
    <col min="5" max="5" width="49.42578125" style="17" bestFit="1" customWidth="1"/>
    <col min="6" max="6" width="1.42578125" style="17" customWidth="1"/>
    <col min="7" max="16384" width="9.140625" style="17"/>
  </cols>
  <sheetData>
    <row r="1" spans="1:5" ht="39" customHeight="1" x14ac:dyDescent="0.4">
      <c r="A1" s="133" t="s">
        <v>0</v>
      </c>
      <c r="B1" s="133"/>
      <c r="C1" s="133"/>
      <c r="D1" s="133"/>
      <c r="E1" s="133"/>
    </row>
    <row r="2" spans="1:5" ht="39" customHeight="1" x14ac:dyDescent="0.4">
      <c r="A2" s="133" t="s">
        <v>59</v>
      </c>
      <c r="B2" s="133"/>
      <c r="C2" s="133"/>
      <c r="D2" s="133"/>
      <c r="E2" s="133"/>
    </row>
    <row r="3" spans="1:5" ht="39" customHeight="1" x14ac:dyDescent="0.4">
      <c r="A3" s="133" t="str">
        <f>درآمد!A3</f>
        <v>دوره یک ماهه منتهی به 31 تیر 1405</v>
      </c>
      <c r="B3" s="133"/>
      <c r="C3" s="133"/>
      <c r="D3" s="133"/>
      <c r="E3" s="133"/>
    </row>
    <row r="4" spans="1:5" ht="39" customHeight="1" x14ac:dyDescent="0.4"/>
    <row r="5" spans="1:5" ht="39" customHeight="1" x14ac:dyDescent="0.4">
      <c r="A5" s="134" t="s">
        <v>126</v>
      </c>
      <c r="B5" s="134"/>
      <c r="C5" s="134"/>
      <c r="D5" s="134"/>
      <c r="E5" s="134"/>
    </row>
    <row r="6" spans="1:5" ht="39" customHeight="1" x14ac:dyDescent="0.4">
      <c r="A6" s="1"/>
      <c r="B6" s="1"/>
      <c r="C6" s="156" t="s">
        <v>103</v>
      </c>
      <c r="D6" s="156"/>
      <c r="E6" s="156"/>
    </row>
    <row r="7" spans="1:5" ht="39" customHeight="1" thickBot="1" x14ac:dyDescent="0.45">
      <c r="A7" s="72" t="s">
        <v>71</v>
      </c>
      <c r="B7" s="92"/>
      <c r="C7" s="59" t="str">
        <f>'درآمد سرمایه گذاری در سهام'!C7</f>
        <v>طی تیر ماه</v>
      </c>
      <c r="D7" s="92"/>
      <c r="E7" s="59" t="str">
        <f>'درآمد سرمایه گذاری در سهام'!M7</f>
        <v>از ابتدای سال مالی تا پایان تیر ماه</v>
      </c>
    </row>
    <row r="8" spans="1:5" ht="39" customHeight="1" thickBot="1" x14ac:dyDescent="0.45">
      <c r="A8" s="46" t="s">
        <v>123</v>
      </c>
      <c r="B8" s="7"/>
      <c r="C8" s="56"/>
      <c r="D8" s="26"/>
      <c r="E8" s="56">
        <v>67720861981</v>
      </c>
    </row>
    <row r="9" spans="1:5" ht="39" customHeight="1" thickBot="1" x14ac:dyDescent="0.45">
      <c r="A9" s="9"/>
      <c r="C9" s="57">
        <f>SUM(C8)</f>
        <v>0</v>
      </c>
      <c r="D9" s="7"/>
      <c r="E9" s="57">
        <f>SUM(E8)</f>
        <v>67720861981</v>
      </c>
    </row>
    <row r="10" spans="1:5" ht="16.5" thickTop="1" x14ac:dyDescent="0.4"/>
    <row r="11" spans="1:5" ht="24.75" hidden="1" x14ac:dyDescent="0.4">
      <c r="C11" s="26">
        <v>0</v>
      </c>
      <c r="D11" s="26"/>
      <c r="E11" s="75">
        <v>67720861981</v>
      </c>
    </row>
    <row r="12" spans="1:5" ht="24.75" hidden="1" x14ac:dyDescent="0.4">
      <c r="C12" s="75">
        <f>C11-C9</f>
        <v>0</v>
      </c>
      <c r="D12" s="26"/>
      <c r="E12" s="75">
        <f>E11-E9</f>
        <v>0</v>
      </c>
    </row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scale="8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3"/>
  <sheetViews>
    <sheetView rightToLeft="1" view="pageBreakPreview" zoomScaleNormal="100" zoomScaleSheetLayoutView="100" workbookViewId="0">
      <selection activeCell="K14" sqref="K14"/>
    </sheetView>
  </sheetViews>
  <sheetFormatPr defaultColWidth="9.140625" defaultRowHeight="15.75" x14ac:dyDescent="0.4"/>
  <cols>
    <col min="1" max="1" width="34" style="17" bestFit="1" customWidth="1"/>
    <col min="2" max="2" width="1.42578125" style="17" customWidth="1"/>
    <col min="3" max="3" width="41.28515625" style="17" bestFit="1" customWidth="1"/>
    <col min="4" max="4" width="1.42578125" style="17" customWidth="1"/>
    <col min="5" max="5" width="14.140625" style="17" customWidth="1"/>
    <col min="6" max="6" width="1.42578125" style="17" customWidth="1"/>
    <col min="7" max="7" width="13.42578125" style="17" customWidth="1"/>
    <col min="8" max="8" width="1.42578125" style="17" customWidth="1"/>
    <col min="9" max="9" width="24.42578125" style="17" bestFit="1" customWidth="1"/>
    <col min="10" max="10" width="1.42578125" style="17" customWidth="1"/>
    <col min="11" max="11" width="43.28515625" style="17" customWidth="1"/>
    <col min="12" max="12" width="1.42578125" style="17" customWidth="1"/>
    <col min="13" max="13" width="15.85546875" style="17" customWidth="1"/>
    <col min="14" max="14" width="1.42578125" style="17" customWidth="1"/>
    <col min="15" max="15" width="15.7109375" style="17" customWidth="1"/>
    <col min="16" max="16" width="1.42578125" style="17" customWidth="1"/>
    <col min="17" max="17" width="40.140625" style="17" customWidth="1"/>
    <col min="18" max="18" width="1.42578125" style="17" customWidth="1"/>
    <col min="19" max="16384" width="9.140625" style="17"/>
  </cols>
  <sheetData>
    <row r="1" spans="1:17" ht="39" customHeight="1" x14ac:dyDescent="0.4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39" customHeight="1" x14ac:dyDescent="0.4">
      <c r="A2" s="133" t="s">
        <v>59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17" ht="39" customHeight="1" x14ac:dyDescent="0.4">
      <c r="A3" s="133" t="str">
        <f>درآمد!A3</f>
        <v>دوره یک ماهه منتهی به 31 تیر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7" ht="39" customHeight="1" x14ac:dyDescent="0.4"/>
    <row r="5" spans="1:17" ht="39" customHeight="1" x14ac:dyDescent="0.4">
      <c r="A5" s="134" t="s">
        <v>127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</row>
    <row r="6" spans="1:17" ht="39" customHeight="1" x14ac:dyDescent="0.4">
      <c r="A6" s="135" t="s">
        <v>103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</row>
    <row r="7" spans="1:17" ht="39" customHeight="1" x14ac:dyDescent="0.6">
      <c r="A7" s="131" t="s">
        <v>75</v>
      </c>
      <c r="B7" s="18"/>
      <c r="C7" s="131" t="s">
        <v>76</v>
      </c>
      <c r="D7" s="18"/>
      <c r="E7" s="131" t="s">
        <v>124</v>
      </c>
      <c r="F7" s="18"/>
      <c r="G7" s="131" t="s">
        <v>33</v>
      </c>
      <c r="H7" s="18"/>
      <c r="I7" s="131" t="s">
        <v>77</v>
      </c>
      <c r="J7" s="18"/>
      <c r="K7" s="129" t="s">
        <v>73</v>
      </c>
      <c r="L7" s="18"/>
      <c r="M7" s="131" t="s">
        <v>78</v>
      </c>
      <c r="N7" s="18"/>
      <c r="O7" s="7" t="s">
        <v>78</v>
      </c>
      <c r="P7" s="18"/>
      <c r="Q7" s="129" t="s">
        <v>74</v>
      </c>
    </row>
    <row r="8" spans="1:17" ht="50.25" customHeight="1" thickBot="1" x14ac:dyDescent="0.65">
      <c r="A8" s="132"/>
      <c r="B8" s="18"/>
      <c r="C8" s="132"/>
      <c r="D8" s="18"/>
      <c r="E8" s="132"/>
      <c r="F8" s="18"/>
      <c r="G8" s="132"/>
      <c r="H8" s="18"/>
      <c r="I8" s="132"/>
      <c r="J8" s="18"/>
      <c r="K8" s="130"/>
      <c r="L8" s="18"/>
      <c r="M8" s="132"/>
      <c r="N8" s="18"/>
      <c r="O8" s="8" t="s">
        <v>125</v>
      </c>
      <c r="P8" s="18"/>
      <c r="Q8" s="130"/>
    </row>
    <row r="9" spans="1:17" ht="50.25" customHeight="1" x14ac:dyDescent="0.6">
      <c r="A9" s="46" t="s">
        <v>140</v>
      </c>
      <c r="B9" s="91"/>
      <c r="C9" s="46" t="s">
        <v>128</v>
      </c>
      <c r="D9" s="18"/>
      <c r="E9" s="27" t="s">
        <v>129</v>
      </c>
      <c r="F9" s="18"/>
      <c r="G9" s="27">
        <v>0</v>
      </c>
      <c r="H9" s="27"/>
      <c r="I9" s="27">
        <f t="shared" ref="I9:I15" si="0">G9*1000000</f>
        <v>0</v>
      </c>
      <c r="J9" s="18"/>
      <c r="K9" s="75">
        <v>4078311900</v>
      </c>
      <c r="L9" s="18"/>
      <c r="M9" s="27">
        <v>1000000</v>
      </c>
      <c r="N9" s="18"/>
      <c r="O9" s="27">
        <v>18</v>
      </c>
      <c r="P9" s="18"/>
      <c r="Q9" s="26">
        <v>23.5</v>
      </c>
    </row>
    <row r="10" spans="1:17" ht="50.25" customHeight="1" x14ac:dyDescent="0.6">
      <c r="A10" s="46" t="s">
        <v>13</v>
      </c>
      <c r="B10" s="91"/>
      <c r="C10" s="46" t="s">
        <v>128</v>
      </c>
      <c r="D10" s="18"/>
      <c r="E10" s="27" t="s">
        <v>129</v>
      </c>
      <c r="F10" s="18"/>
      <c r="G10" s="27">
        <v>280300</v>
      </c>
      <c r="H10" s="27"/>
      <c r="I10" s="27">
        <f t="shared" si="0"/>
        <v>280300000000</v>
      </c>
      <c r="J10" s="18"/>
      <c r="K10" s="75">
        <v>8515247986</v>
      </c>
      <c r="L10" s="18"/>
      <c r="M10" s="27">
        <v>1000000</v>
      </c>
      <c r="N10" s="26"/>
      <c r="O10" s="27">
        <v>18</v>
      </c>
      <c r="P10" s="26"/>
      <c r="Q10" s="26">
        <v>23.5</v>
      </c>
    </row>
    <row r="11" spans="1:17" ht="39" customHeight="1" x14ac:dyDescent="0.6">
      <c r="A11" s="46" t="s">
        <v>12</v>
      </c>
      <c r="B11" s="91"/>
      <c r="C11" s="46" t="s">
        <v>128</v>
      </c>
      <c r="D11" s="27"/>
      <c r="E11" s="27" t="s">
        <v>129</v>
      </c>
      <c r="F11" s="27"/>
      <c r="G11" s="27">
        <v>8700</v>
      </c>
      <c r="H11" s="27"/>
      <c r="I11" s="27">
        <f t="shared" si="0"/>
        <v>8700000000</v>
      </c>
      <c r="J11" s="18"/>
      <c r="K11" s="75">
        <v>616669117</v>
      </c>
      <c r="L11" s="18"/>
      <c r="M11" s="27">
        <v>1000000</v>
      </c>
      <c r="N11" s="26"/>
      <c r="O11" s="27">
        <f>[1]اوراق!K10</f>
        <v>18</v>
      </c>
      <c r="P11" s="26"/>
      <c r="Q11" s="26">
        <v>23.5</v>
      </c>
    </row>
    <row r="12" spans="1:17" ht="39" customHeight="1" x14ac:dyDescent="0.6">
      <c r="A12" s="46" t="s">
        <v>14</v>
      </c>
      <c r="B12" s="91"/>
      <c r="C12" s="46" t="s">
        <v>128</v>
      </c>
      <c r="D12" s="18"/>
      <c r="E12" s="27" t="s">
        <v>129</v>
      </c>
      <c r="F12" s="18"/>
      <c r="G12" s="27">
        <v>75000</v>
      </c>
      <c r="H12" s="27"/>
      <c r="I12" s="27">
        <f t="shared" si="0"/>
        <v>75000000000</v>
      </c>
      <c r="J12" s="18"/>
      <c r="K12" s="75">
        <v>696139985</v>
      </c>
      <c r="L12" s="18"/>
      <c r="M12" s="27">
        <v>1000000</v>
      </c>
      <c r="N12" s="26"/>
      <c r="O12" s="27">
        <v>18</v>
      </c>
      <c r="P12" s="26"/>
      <c r="Q12" s="26">
        <v>23.5</v>
      </c>
    </row>
    <row r="13" spans="1:17" ht="39" customHeight="1" x14ac:dyDescent="0.6">
      <c r="A13" s="46" t="s">
        <v>184</v>
      </c>
      <c r="B13" s="91"/>
      <c r="C13" s="46" t="s">
        <v>128</v>
      </c>
      <c r="D13" s="18"/>
      <c r="E13" s="27" t="s">
        <v>129</v>
      </c>
      <c r="F13" s="18"/>
      <c r="G13" s="27">
        <v>0</v>
      </c>
      <c r="H13" s="27"/>
      <c r="I13" s="27">
        <f t="shared" si="0"/>
        <v>0</v>
      </c>
      <c r="J13" s="18"/>
      <c r="K13" s="75">
        <v>1253374939</v>
      </c>
      <c r="L13" s="18"/>
      <c r="M13" s="27">
        <v>1000000</v>
      </c>
      <c r="N13" s="18"/>
      <c r="O13" s="27">
        <v>18</v>
      </c>
      <c r="P13" s="18"/>
      <c r="Q13" s="26">
        <v>23.5</v>
      </c>
    </row>
    <row r="14" spans="1:17" ht="39" customHeight="1" x14ac:dyDescent="0.6">
      <c r="A14" s="46" t="s">
        <v>28</v>
      </c>
      <c r="B14" s="91"/>
      <c r="C14" s="46" t="s">
        <v>128</v>
      </c>
      <c r="D14" s="18"/>
      <c r="E14" s="27" t="s">
        <v>129</v>
      </c>
      <c r="F14" s="18"/>
      <c r="G14" s="27">
        <v>100000</v>
      </c>
      <c r="H14" s="27"/>
      <c r="I14" s="27">
        <f t="shared" si="0"/>
        <v>100000000000</v>
      </c>
      <c r="J14" s="18"/>
      <c r="K14" s="75">
        <v>959915403</v>
      </c>
      <c r="L14" s="18"/>
      <c r="M14" s="27">
        <v>1000000</v>
      </c>
      <c r="N14" s="18"/>
      <c r="O14" s="27">
        <v>18</v>
      </c>
      <c r="P14" s="18"/>
      <c r="Q14" s="26">
        <v>23.5</v>
      </c>
    </row>
    <row r="15" spans="1:17" ht="39" customHeight="1" x14ac:dyDescent="0.6">
      <c r="A15" s="53" t="s">
        <v>22</v>
      </c>
      <c r="B15" s="91"/>
      <c r="C15" s="46" t="s">
        <v>128</v>
      </c>
      <c r="D15" s="18"/>
      <c r="E15" s="27" t="s">
        <v>129</v>
      </c>
      <c r="F15" s="18"/>
      <c r="G15" s="27">
        <v>0</v>
      </c>
      <c r="H15" s="27"/>
      <c r="I15" s="27">
        <f t="shared" si="0"/>
        <v>0</v>
      </c>
      <c r="J15" s="18"/>
      <c r="K15" s="75">
        <v>31694429</v>
      </c>
      <c r="L15" s="18"/>
      <c r="M15" s="27">
        <v>1000000</v>
      </c>
      <c r="N15" s="18"/>
      <c r="O15" s="27">
        <v>18</v>
      </c>
      <c r="P15" s="18"/>
      <c r="Q15" s="26">
        <v>23.5</v>
      </c>
    </row>
    <row r="16" spans="1:17" ht="39" customHeight="1" x14ac:dyDescent="0.6">
      <c r="A16" s="53" t="s">
        <v>155</v>
      </c>
      <c r="B16" s="91"/>
      <c r="C16" s="46" t="s">
        <v>128</v>
      </c>
      <c r="D16" s="18"/>
      <c r="E16" s="27" t="s">
        <v>129</v>
      </c>
      <c r="F16" s="18"/>
      <c r="G16" s="27">
        <v>0</v>
      </c>
      <c r="H16" s="27"/>
      <c r="I16" s="27">
        <f t="shared" ref="I16" si="1">G16*1000000</f>
        <v>0</v>
      </c>
      <c r="J16" s="18"/>
      <c r="K16" s="75">
        <v>28481822</v>
      </c>
      <c r="L16" s="18"/>
      <c r="M16" s="27">
        <v>1000000</v>
      </c>
      <c r="N16" s="18"/>
      <c r="O16" s="27">
        <v>18</v>
      </c>
      <c r="P16" s="18"/>
      <c r="Q16" s="26">
        <v>23.5</v>
      </c>
    </row>
    <row r="17" spans="11:11" ht="14.45" customHeight="1" x14ac:dyDescent="0.4"/>
    <row r="18" spans="11:11" ht="14.45" customHeight="1" x14ac:dyDescent="0.4"/>
    <row r="19" spans="11:11" ht="14.45" customHeight="1" x14ac:dyDescent="0.4">
      <c r="K19" s="75"/>
    </row>
    <row r="20" spans="11:11" ht="14.45" customHeight="1" x14ac:dyDescent="0.4"/>
    <row r="21" spans="11:11" ht="14.45" customHeight="1" x14ac:dyDescent="0.4"/>
    <row r="22" spans="11:11" ht="14.45" customHeight="1" x14ac:dyDescent="0.4"/>
    <row r="23" spans="11:11" ht="14.45" customHeight="1" x14ac:dyDescent="0.4"/>
    <row r="24" spans="11:11" ht="14.45" customHeight="1" x14ac:dyDescent="0.4"/>
    <row r="25" spans="11:11" ht="14.45" customHeight="1" x14ac:dyDescent="0.4"/>
    <row r="26" spans="11:11" ht="14.45" customHeight="1" x14ac:dyDescent="0.4"/>
    <row r="27" spans="11:11" ht="14.45" customHeight="1" x14ac:dyDescent="0.4"/>
    <row r="28" spans="11:11" ht="14.45" customHeight="1" x14ac:dyDescent="0.4"/>
    <row r="29" spans="11:11" ht="14.45" customHeight="1" x14ac:dyDescent="0.4"/>
    <row r="30" spans="11:11" ht="14.45" customHeight="1" x14ac:dyDescent="0.4"/>
    <row r="31" spans="11:11" ht="14.45" customHeight="1" x14ac:dyDescent="0.4"/>
    <row r="32" spans="11:11" ht="14.45" customHeight="1" x14ac:dyDescent="0.4"/>
    <row r="33" ht="14.45" customHeight="1" x14ac:dyDescent="0.4"/>
  </sheetData>
  <mergeCells count="13">
    <mergeCell ref="K7:K8"/>
    <mergeCell ref="M7:M8"/>
    <mergeCell ref="Q7:Q8"/>
    <mergeCell ref="A1:Q1"/>
    <mergeCell ref="A2:Q2"/>
    <mergeCell ref="A3:Q3"/>
    <mergeCell ref="A5:Q5"/>
    <mergeCell ref="A6:Q6"/>
    <mergeCell ref="A7:A8"/>
    <mergeCell ref="C7:C8"/>
    <mergeCell ref="E7:E8"/>
    <mergeCell ref="G7:G8"/>
    <mergeCell ref="I7:I8"/>
  </mergeCells>
  <pageMargins left="0.39" right="0.39" top="0.39" bottom="0.39" header="0" footer="0"/>
  <pageSetup paperSize="9" scale="5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9"/>
  <sheetViews>
    <sheetView rightToLeft="1" view="pageBreakPreview" topLeftCell="A16" zoomScale="86" zoomScaleNormal="100" zoomScaleSheetLayoutView="86" workbookViewId="0">
      <selection activeCell="A18" sqref="A18:XFD19"/>
    </sheetView>
  </sheetViews>
  <sheetFormatPr defaultColWidth="9.140625" defaultRowHeight="15.75" x14ac:dyDescent="0.4"/>
  <cols>
    <col min="1" max="1" width="39" style="19" customWidth="1"/>
    <col min="2" max="2" width="1.42578125" style="19" customWidth="1"/>
    <col min="3" max="3" width="29.5703125" style="19" customWidth="1"/>
    <col min="4" max="4" width="1.42578125" style="19" customWidth="1"/>
    <col min="5" max="5" width="27.5703125" style="19" customWidth="1"/>
    <col min="6" max="6" width="1.42578125" style="19" customWidth="1"/>
    <col min="7" max="7" width="30.5703125" style="19" bestFit="1" customWidth="1"/>
    <col min="8" max="8" width="1.42578125" style="19" customWidth="1"/>
    <col min="9" max="9" width="28.140625" style="19" customWidth="1"/>
    <col min="10" max="10" width="1.42578125" style="19" customWidth="1"/>
    <col min="11" max="11" width="27.7109375" style="19" customWidth="1"/>
    <col min="12" max="12" width="1.42578125" style="19" customWidth="1"/>
    <col min="13" max="13" width="30" style="19" customWidth="1"/>
    <col min="14" max="14" width="1.42578125" style="19" customWidth="1"/>
    <col min="15" max="15" width="22.7109375" style="19" bestFit="1" customWidth="1"/>
    <col min="16" max="16384" width="9.140625" style="19"/>
  </cols>
  <sheetData>
    <row r="1" spans="1:13" ht="40.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40.5" customHeight="1" x14ac:dyDescent="0.4">
      <c r="A2" s="153" t="s">
        <v>59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3" ht="40.5" customHeight="1" x14ac:dyDescent="0.4">
      <c r="A3" s="153" t="str">
        <f>درآمد!A3</f>
        <v>دوره یک ماهه منتهی به 31 تیر 1405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</row>
    <row r="4" spans="1:13" ht="40.5" customHeight="1" x14ac:dyDescent="0.4"/>
    <row r="5" spans="1:13" ht="40.5" customHeight="1" x14ac:dyDescent="0.4">
      <c r="A5" s="152" t="s">
        <v>130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</row>
    <row r="6" spans="1:13" ht="40.5" customHeight="1" x14ac:dyDescent="0.4">
      <c r="A6" s="35"/>
      <c r="B6" s="35"/>
      <c r="C6" s="158" t="s">
        <v>103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ht="40.5" customHeight="1" thickBot="1" x14ac:dyDescent="0.7">
      <c r="A7" s="157" t="s">
        <v>30</v>
      </c>
      <c r="B7" s="29"/>
      <c r="C7" s="144" t="str">
        <f>'درآمد سرمایه گذاری در سهام'!C7</f>
        <v>طی تیر ماه</v>
      </c>
      <c r="D7" s="144"/>
      <c r="E7" s="144"/>
      <c r="F7" s="144"/>
      <c r="G7" s="144"/>
      <c r="H7" s="29"/>
      <c r="I7" s="144" t="str">
        <f>'درآمد سرمایه گذاری در سهام'!M7</f>
        <v>از ابتدای سال مالی تا پایان تیر ماه</v>
      </c>
      <c r="J7" s="144"/>
      <c r="K7" s="144"/>
      <c r="L7" s="144"/>
      <c r="M7" s="144"/>
    </row>
    <row r="8" spans="1:13" ht="40.5" customHeight="1" thickBot="1" x14ac:dyDescent="0.7">
      <c r="A8" s="144"/>
      <c r="B8" s="29"/>
      <c r="C8" s="89" t="s">
        <v>82</v>
      </c>
      <c r="D8" s="29"/>
      <c r="E8" s="89" t="s">
        <v>83</v>
      </c>
      <c r="F8" s="29"/>
      <c r="G8" s="89" t="s">
        <v>84</v>
      </c>
      <c r="H8" s="29"/>
      <c r="I8" s="89" t="s">
        <v>82</v>
      </c>
      <c r="J8" s="29"/>
      <c r="K8" s="89" t="s">
        <v>83</v>
      </c>
      <c r="L8" s="29"/>
      <c r="M8" s="89" t="s">
        <v>84</v>
      </c>
    </row>
    <row r="9" spans="1:13" ht="40.5" customHeight="1" x14ac:dyDescent="0.6">
      <c r="A9" s="53" t="s">
        <v>27</v>
      </c>
      <c r="B9" s="21"/>
      <c r="C9" s="122">
        <v>518726285538</v>
      </c>
      <c r="D9" s="21"/>
      <c r="E9" s="122">
        <v>0</v>
      </c>
      <c r="F9" s="21"/>
      <c r="G9" s="122">
        <f>C9+E9</f>
        <v>518726285538</v>
      </c>
      <c r="H9" s="21"/>
      <c r="I9" s="122">
        <v>518726285538</v>
      </c>
      <c r="J9" s="21"/>
      <c r="K9" s="122">
        <v>0</v>
      </c>
      <c r="L9" s="21"/>
      <c r="M9" s="122">
        <f>I9+K9</f>
        <v>518726285538</v>
      </c>
    </row>
    <row r="10" spans="1:13" ht="40.5" customHeight="1" x14ac:dyDescent="0.6">
      <c r="A10" s="53" t="s">
        <v>13</v>
      </c>
      <c r="B10" s="21"/>
      <c r="C10" s="27">
        <v>0</v>
      </c>
      <c r="D10" s="21"/>
      <c r="E10" s="27">
        <v>0</v>
      </c>
      <c r="F10" s="21"/>
      <c r="G10" s="27">
        <f>C10+E10</f>
        <v>0</v>
      </c>
      <c r="H10" s="21"/>
      <c r="I10" s="27">
        <v>192751796720</v>
      </c>
      <c r="J10" s="21"/>
      <c r="K10" s="27">
        <v>-7851912876</v>
      </c>
      <c r="L10" s="21"/>
      <c r="M10" s="27">
        <f>I10+K10</f>
        <v>184899883844</v>
      </c>
    </row>
    <row r="11" spans="1:13" ht="40.5" customHeight="1" x14ac:dyDescent="0.6">
      <c r="A11" s="53" t="s">
        <v>17</v>
      </c>
      <c r="B11" s="21"/>
      <c r="C11" s="27">
        <v>182024576514</v>
      </c>
      <c r="D11" s="21"/>
      <c r="E11" s="27">
        <v>-12103936034</v>
      </c>
      <c r="F11" s="21"/>
      <c r="G11" s="27">
        <f t="shared" ref="G11:G12" si="0">C11+E11</f>
        <v>169920640480</v>
      </c>
      <c r="H11" s="21"/>
      <c r="I11" s="27">
        <v>182024576514</v>
      </c>
      <c r="J11" s="21"/>
      <c r="K11" s="27">
        <v>-12103936034</v>
      </c>
      <c r="L11" s="21"/>
      <c r="M11" s="27">
        <f t="shared" ref="M11:M12" si="1">I11+K11</f>
        <v>169920640480</v>
      </c>
    </row>
    <row r="12" spans="1:13" ht="40.5" customHeight="1" x14ac:dyDescent="0.6">
      <c r="A12" s="53" t="s">
        <v>24</v>
      </c>
      <c r="B12" s="21"/>
      <c r="C12" s="27">
        <v>0</v>
      </c>
      <c r="D12" s="21"/>
      <c r="E12" s="27">
        <v>0</v>
      </c>
      <c r="F12" s="21"/>
      <c r="G12" s="27">
        <f t="shared" si="0"/>
        <v>0</v>
      </c>
      <c r="H12" s="21"/>
      <c r="I12" s="27">
        <v>144493495335</v>
      </c>
      <c r="J12" s="21"/>
      <c r="K12" s="27">
        <v>0</v>
      </c>
      <c r="L12" s="21"/>
      <c r="M12" s="27">
        <f t="shared" si="1"/>
        <v>144493495335</v>
      </c>
    </row>
    <row r="13" spans="1:13" ht="40.5" customHeight="1" x14ac:dyDescent="0.6">
      <c r="A13" s="53" t="s">
        <v>25</v>
      </c>
      <c r="B13" s="21"/>
      <c r="C13" s="27">
        <v>0</v>
      </c>
      <c r="D13" s="21"/>
      <c r="E13" s="27">
        <v>0</v>
      </c>
      <c r="F13" s="21"/>
      <c r="G13" s="27">
        <f>C13+E13</f>
        <v>0</v>
      </c>
      <c r="H13" s="21"/>
      <c r="I13" s="27">
        <v>128110500000</v>
      </c>
      <c r="J13" s="21"/>
      <c r="K13" s="27">
        <v>0</v>
      </c>
      <c r="L13" s="21"/>
      <c r="M13" s="27">
        <f>I13+K13</f>
        <v>128110500000</v>
      </c>
    </row>
    <row r="14" spans="1:13" ht="40.5" customHeight="1" x14ac:dyDescent="0.6">
      <c r="A14" s="53" t="s">
        <v>28</v>
      </c>
      <c r="B14" s="21"/>
      <c r="C14" s="27">
        <v>0</v>
      </c>
      <c r="D14" s="21"/>
      <c r="E14" s="27">
        <v>0</v>
      </c>
      <c r="F14" s="21"/>
      <c r="G14" s="27">
        <f>C14+E14</f>
        <v>0</v>
      </c>
      <c r="H14" s="21"/>
      <c r="I14" s="27">
        <v>51959289260</v>
      </c>
      <c r="J14" s="21"/>
      <c r="K14" s="27">
        <v>-1886310831</v>
      </c>
      <c r="L14" s="21"/>
      <c r="M14" s="27">
        <f>I14+K14</f>
        <v>50072978429</v>
      </c>
    </row>
    <row r="15" spans="1:13" ht="40.5" customHeight="1" thickBot="1" x14ac:dyDescent="0.65">
      <c r="A15" s="53" t="s">
        <v>19</v>
      </c>
      <c r="B15" s="21"/>
      <c r="C15" s="50">
        <v>2150282120</v>
      </c>
      <c r="D15" s="21"/>
      <c r="E15" s="50">
        <v>-27623638</v>
      </c>
      <c r="F15" s="21"/>
      <c r="G15" s="50">
        <f>C15+E15</f>
        <v>2122658482</v>
      </c>
      <c r="H15" s="21"/>
      <c r="I15" s="50">
        <v>2150282120</v>
      </c>
      <c r="J15" s="21"/>
      <c r="K15" s="50">
        <v>-27623638</v>
      </c>
      <c r="L15" s="21"/>
      <c r="M15" s="50">
        <f>I15+K15</f>
        <v>2122658482</v>
      </c>
    </row>
    <row r="16" spans="1:13" ht="40.5" customHeight="1" thickBot="1" x14ac:dyDescent="0.65">
      <c r="A16" s="90"/>
      <c r="B16" s="21"/>
      <c r="C16" s="52">
        <f>SUM(C9:C15)</f>
        <v>702901144172</v>
      </c>
      <c r="D16" s="20"/>
      <c r="E16" s="52">
        <f>SUM(E9:E15)</f>
        <v>-12131559672</v>
      </c>
      <c r="F16" s="20"/>
      <c r="G16" s="52">
        <f>SUM(G9:G15)</f>
        <v>690769584500</v>
      </c>
      <c r="H16" s="20"/>
      <c r="I16" s="52">
        <f>SUM(I9:I15)</f>
        <v>1220216225487</v>
      </c>
      <c r="J16" s="20"/>
      <c r="K16" s="52">
        <f>SUM(K9:K15)</f>
        <v>-21869783379</v>
      </c>
      <c r="L16" s="20"/>
      <c r="M16" s="52">
        <f>SUM(M9:M15)</f>
        <v>1198346442108</v>
      </c>
    </row>
    <row r="17" spans="3:13" ht="16.5" thickTop="1" x14ac:dyDescent="0.4"/>
    <row r="18" spans="3:13" ht="24.75" hidden="1" x14ac:dyDescent="0.4">
      <c r="C18" s="27">
        <v>702901144172</v>
      </c>
      <c r="D18" s="27"/>
      <c r="E18" s="27">
        <v>-12131559672</v>
      </c>
      <c r="F18" s="27"/>
      <c r="G18" s="27">
        <f>C18+E18</f>
        <v>690769584500</v>
      </c>
      <c r="H18" s="27"/>
      <c r="I18" s="27">
        <v>1220216225487</v>
      </c>
      <c r="J18" s="27"/>
      <c r="K18" s="27">
        <v>-21869783379</v>
      </c>
      <c r="L18" s="27"/>
      <c r="M18" s="27">
        <f>I18+K18</f>
        <v>1198346442108</v>
      </c>
    </row>
    <row r="19" spans="3:13" ht="24.75" hidden="1" x14ac:dyDescent="0.4">
      <c r="C19" s="27">
        <f>C18-C16</f>
        <v>0</v>
      </c>
      <c r="D19" s="27"/>
      <c r="E19" s="27">
        <f>E18-E16</f>
        <v>0</v>
      </c>
      <c r="F19" s="27"/>
      <c r="G19" s="27">
        <f>G18-G16</f>
        <v>0</v>
      </c>
      <c r="H19" s="27"/>
      <c r="I19" s="27">
        <f>I18-I16</f>
        <v>0</v>
      </c>
      <c r="J19" s="27"/>
      <c r="K19" s="27">
        <f>K18-K16</f>
        <v>0</v>
      </c>
      <c r="L19" s="27"/>
      <c r="M19" s="27">
        <f>M18-M16</f>
        <v>0</v>
      </c>
    </row>
  </sheetData>
  <sortState xmlns:xlrd2="http://schemas.microsoft.com/office/spreadsheetml/2017/richdata2" ref="A9:M15">
    <sortCondition descending="1" ref="M9:M15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5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3"/>
  <sheetViews>
    <sheetView rightToLeft="1" view="pageBreakPreview" zoomScale="60" zoomScaleNormal="100" workbookViewId="0">
      <selection activeCell="A12" sqref="A12:XFD13"/>
    </sheetView>
  </sheetViews>
  <sheetFormatPr defaultColWidth="9.140625" defaultRowHeight="15.75" x14ac:dyDescent="0.4"/>
  <cols>
    <col min="1" max="1" width="42.28515625" style="19" bestFit="1" customWidth="1"/>
    <col min="2" max="2" width="1.42578125" style="19" customWidth="1"/>
    <col min="3" max="3" width="21.5703125" style="19" customWidth="1"/>
    <col min="4" max="4" width="1.42578125" style="19" customWidth="1"/>
    <col min="5" max="5" width="32.7109375" style="19" bestFit="1" customWidth="1"/>
    <col min="6" max="6" width="1.42578125" style="19" customWidth="1"/>
    <col min="7" max="7" width="19.28515625" style="19" customWidth="1"/>
    <col min="8" max="8" width="1.42578125" style="19" customWidth="1"/>
    <col min="9" max="9" width="47.7109375" style="19" customWidth="1"/>
    <col min="10" max="10" width="1.42578125" style="19" customWidth="1"/>
    <col min="11" max="11" width="46.85546875" style="19" bestFit="1" customWidth="1"/>
    <col min="12" max="12" width="1.42578125" style="19" customWidth="1"/>
    <col min="13" max="16384" width="9.140625" style="19"/>
  </cols>
  <sheetData>
    <row r="1" spans="1:11" ht="39.7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ht="39.75" customHeight="1" x14ac:dyDescent="0.4">
      <c r="A2" s="153" t="s">
        <v>59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 ht="39.75" customHeight="1" x14ac:dyDescent="0.4">
      <c r="A3" s="153" t="str">
        <f>درآمد!A3</f>
        <v>دوره یک ماهه منتهی به 31 تیر 1405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1" ht="39.75" customHeight="1" x14ac:dyDescent="0.4"/>
    <row r="5" spans="1:11" ht="39.75" customHeight="1" x14ac:dyDescent="0.4">
      <c r="A5" s="152" t="s">
        <v>132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</row>
    <row r="6" spans="1:11" ht="39.75" customHeight="1" x14ac:dyDescent="0.4">
      <c r="A6" s="28"/>
      <c r="B6" s="28"/>
      <c r="C6" s="28"/>
      <c r="D6" s="28"/>
      <c r="E6" s="28"/>
      <c r="F6" s="28"/>
      <c r="G6" s="28"/>
      <c r="H6" s="28"/>
      <c r="I6" s="154" t="s">
        <v>103</v>
      </c>
      <c r="J6" s="154"/>
      <c r="K6" s="154"/>
    </row>
    <row r="7" spans="1:11" ht="39.75" customHeight="1" thickBot="1" x14ac:dyDescent="0.7">
      <c r="C7" s="30"/>
      <c r="D7" s="30"/>
      <c r="E7" s="30"/>
      <c r="F7" s="30"/>
      <c r="G7" s="30"/>
      <c r="H7" s="30"/>
      <c r="I7" s="22" t="str">
        <f>'درآمد سرمایه گذاری در سهام'!C7</f>
        <v>طی تیر ماه</v>
      </c>
      <c r="J7" s="30"/>
      <c r="K7" s="22" t="str">
        <f>'درآمد سرمایه گذاری در سهام'!M7</f>
        <v>از ابتدای سال مالی تا پایان تیر ماه</v>
      </c>
    </row>
    <row r="8" spans="1:11" ht="54.75" customHeight="1" thickBot="1" x14ac:dyDescent="0.7">
      <c r="A8" s="59" t="s">
        <v>85</v>
      </c>
      <c r="B8" s="29"/>
      <c r="C8" s="89" t="s">
        <v>86</v>
      </c>
      <c r="D8" s="29"/>
      <c r="E8" s="89" t="s">
        <v>87</v>
      </c>
      <c r="F8" s="29"/>
      <c r="G8" s="89" t="s">
        <v>88</v>
      </c>
      <c r="H8" s="29"/>
      <c r="I8" s="89" t="s">
        <v>89</v>
      </c>
      <c r="J8" s="29"/>
      <c r="K8" s="89" t="s">
        <v>89</v>
      </c>
    </row>
    <row r="9" spans="1:11" ht="39.75" customHeight="1" thickBot="1" x14ac:dyDescent="0.65">
      <c r="A9" s="53" t="s">
        <v>131</v>
      </c>
      <c r="B9" s="21"/>
      <c r="C9" s="27" t="s">
        <v>159</v>
      </c>
      <c r="D9" s="27"/>
      <c r="E9" s="27">
        <v>1000000</v>
      </c>
      <c r="F9" s="27"/>
      <c r="G9" s="27">
        <v>211</v>
      </c>
      <c r="H9" s="27"/>
      <c r="I9" s="81">
        <v>0</v>
      </c>
      <c r="J9" s="27"/>
      <c r="K9" s="27">
        <v>429000000</v>
      </c>
    </row>
    <row r="10" spans="1:11" ht="38.25" customHeight="1" thickBot="1" x14ac:dyDescent="0.65">
      <c r="A10" s="21"/>
      <c r="B10" s="21"/>
      <c r="C10" s="21"/>
      <c r="D10" s="21"/>
      <c r="E10" s="21"/>
      <c r="F10" s="21"/>
      <c r="G10" s="21"/>
      <c r="H10" s="21"/>
      <c r="I10" s="82">
        <f>SUM(I9:I9)</f>
        <v>0</v>
      </c>
      <c r="J10" s="20"/>
      <c r="K10" s="51">
        <f>SUM(K9:K9)</f>
        <v>429000000</v>
      </c>
    </row>
    <row r="11" spans="1:11" ht="16.5" thickTop="1" x14ac:dyDescent="0.4"/>
    <row r="12" spans="1:11" ht="22.5" hidden="1" x14ac:dyDescent="0.4">
      <c r="I12" s="12">
        <v>0</v>
      </c>
      <c r="J12" s="12"/>
      <c r="K12" s="12">
        <v>429000000</v>
      </c>
    </row>
    <row r="13" spans="1:11" ht="22.5" hidden="1" x14ac:dyDescent="0.4">
      <c r="I13" s="12">
        <f>I12-I10</f>
        <v>0</v>
      </c>
      <c r="K13" s="12">
        <f>K12-K10</f>
        <v>0</v>
      </c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5"/>
  <sheetViews>
    <sheetView rightToLeft="1" view="pageBreakPreview" zoomScale="60" zoomScaleNormal="100" workbookViewId="0">
      <selection activeCell="A13" sqref="A13:XFD14"/>
    </sheetView>
  </sheetViews>
  <sheetFormatPr defaultRowHeight="15.75" x14ac:dyDescent="0.4"/>
  <cols>
    <col min="1" max="1" width="39" style="17" customWidth="1"/>
    <col min="2" max="2" width="1.42578125" style="17" customWidth="1"/>
    <col min="3" max="3" width="24.5703125" style="17" customWidth="1"/>
    <col min="4" max="4" width="1.42578125" style="17" customWidth="1"/>
    <col min="5" max="5" width="21.7109375" style="17" customWidth="1"/>
    <col min="6" max="6" width="1.42578125" style="17" customWidth="1"/>
    <col min="7" max="7" width="25.7109375" style="17" customWidth="1"/>
    <col min="8" max="8" width="1.42578125" style="17" customWidth="1"/>
    <col min="9" max="9" width="28" style="17" customWidth="1"/>
    <col min="10" max="10" width="1.42578125" style="17" customWidth="1"/>
    <col min="11" max="11" width="28.85546875" style="17" customWidth="1"/>
    <col min="12" max="12" width="1.42578125" style="17" customWidth="1"/>
    <col min="13" max="13" width="30.85546875" style="17" customWidth="1"/>
    <col min="14" max="14" width="1.42578125" style="17" customWidth="1"/>
    <col min="15" max="16384" width="9.140625" style="17"/>
  </cols>
  <sheetData>
    <row r="1" spans="1:15" ht="39" customHeight="1" x14ac:dyDescent="0.4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5" ht="39" customHeight="1" x14ac:dyDescent="0.4">
      <c r="A2" s="133" t="s">
        <v>59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5" ht="39" customHeight="1" x14ac:dyDescent="0.4">
      <c r="A3" s="133" t="str">
        <f>درآمد!A3</f>
        <v>دوره یک ماهه منتهی به 31 تیر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5" ht="39" customHeight="1" x14ac:dyDescent="0.4"/>
    <row r="5" spans="1:15" ht="39" customHeight="1" x14ac:dyDescent="0.4">
      <c r="A5" s="134" t="s">
        <v>133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1:15" ht="39" customHeight="1" x14ac:dyDescent="0.4">
      <c r="A6" s="15"/>
      <c r="B6" s="15"/>
      <c r="C6" s="156" t="s">
        <v>103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</row>
    <row r="7" spans="1:15" ht="39" customHeight="1" thickBot="1" x14ac:dyDescent="0.7">
      <c r="A7" s="159" t="s">
        <v>60</v>
      </c>
      <c r="B7" s="25"/>
      <c r="C7" s="144" t="str">
        <f>'درآمد سرمایه گذاری در سهام'!C7</f>
        <v>طی تیر ماه</v>
      </c>
      <c r="D7" s="140"/>
      <c r="E7" s="140"/>
      <c r="F7" s="140"/>
      <c r="G7" s="140"/>
      <c r="H7" s="25"/>
      <c r="I7" s="144" t="str">
        <f>'درآمد سرمایه گذاری در سهام'!M7</f>
        <v>از ابتدای سال مالی تا پایان تیر ماه</v>
      </c>
      <c r="J7" s="140"/>
      <c r="K7" s="140"/>
      <c r="L7" s="140"/>
      <c r="M7" s="140"/>
    </row>
    <row r="8" spans="1:15" ht="39" customHeight="1" thickBot="1" x14ac:dyDescent="0.7">
      <c r="A8" s="140"/>
      <c r="B8" s="25"/>
      <c r="C8" s="86" t="s">
        <v>90</v>
      </c>
      <c r="D8" s="25"/>
      <c r="E8" s="86" t="s">
        <v>83</v>
      </c>
      <c r="F8" s="25"/>
      <c r="G8" s="86" t="s">
        <v>91</v>
      </c>
      <c r="H8" s="25"/>
      <c r="I8" s="86" t="s">
        <v>90</v>
      </c>
      <c r="J8" s="25"/>
      <c r="K8" s="86" t="s">
        <v>83</v>
      </c>
      <c r="L8" s="25"/>
      <c r="M8" s="86" t="s">
        <v>91</v>
      </c>
    </row>
    <row r="9" spans="1:15" ht="39" customHeight="1" x14ac:dyDescent="0.6">
      <c r="A9" s="46" t="s">
        <v>51</v>
      </c>
      <c r="B9" s="18"/>
      <c r="C9" s="75">
        <v>8794631638</v>
      </c>
      <c r="D9" s="26"/>
      <c r="E9" s="75">
        <v>0</v>
      </c>
      <c r="F9" s="26"/>
      <c r="G9" s="75">
        <f>C9+E9</f>
        <v>8794631638</v>
      </c>
      <c r="H9" s="26"/>
      <c r="I9" s="75">
        <v>78617093391</v>
      </c>
      <c r="J9" s="26"/>
      <c r="K9" s="75">
        <v>0</v>
      </c>
      <c r="L9" s="26"/>
      <c r="M9" s="75">
        <f>I9+K9</f>
        <v>78617093391</v>
      </c>
    </row>
    <row r="10" spans="1:15" ht="39" customHeight="1" thickBot="1" x14ac:dyDescent="0.65">
      <c r="A10" s="46" t="s">
        <v>55</v>
      </c>
      <c r="B10" s="18"/>
      <c r="C10" s="83">
        <v>0</v>
      </c>
      <c r="D10" s="26"/>
      <c r="E10" s="83">
        <v>0</v>
      </c>
      <c r="F10" s="26"/>
      <c r="G10" s="83">
        <f>C10+E10</f>
        <v>0</v>
      </c>
      <c r="H10" s="26"/>
      <c r="I10" s="83">
        <v>3881554</v>
      </c>
      <c r="J10" s="26"/>
      <c r="K10" s="83">
        <v>0</v>
      </c>
      <c r="L10" s="26"/>
      <c r="M10" s="83">
        <f>I10+K10</f>
        <v>3881554</v>
      </c>
    </row>
    <row r="11" spans="1:15" ht="39" customHeight="1" thickBot="1" x14ac:dyDescent="0.65">
      <c r="A11" s="84"/>
      <c r="B11" s="18"/>
      <c r="C11" s="88">
        <f>SUM(C9:C10)</f>
        <v>8794631638</v>
      </c>
      <c r="D11" s="26"/>
      <c r="E11" s="88">
        <f>SUM(E9:E10)</f>
        <v>0</v>
      </c>
      <c r="F11" s="26"/>
      <c r="G11" s="88">
        <f>SUM(G9:G10)</f>
        <v>8794631638</v>
      </c>
      <c r="H11" s="26"/>
      <c r="I11" s="88">
        <f>SUM(I9:I10)</f>
        <v>78620974945</v>
      </c>
      <c r="J11" s="26"/>
      <c r="K11" s="88">
        <f>SUM(K9:K10)</f>
        <v>0</v>
      </c>
      <c r="L11" s="26"/>
      <c r="M11" s="88">
        <f>SUM(M9:M10)</f>
        <v>78620974945</v>
      </c>
      <c r="O11" s="63"/>
    </row>
    <row r="12" spans="1:15" ht="16.5" thickTop="1" x14ac:dyDescent="0.4">
      <c r="O12" s="63"/>
    </row>
    <row r="13" spans="1:15" ht="24.75" hidden="1" x14ac:dyDescent="0.4">
      <c r="C13" s="75">
        <v>8794631638</v>
      </c>
      <c r="D13" s="26"/>
      <c r="E13" s="26"/>
      <c r="F13" s="26"/>
      <c r="G13" s="26"/>
      <c r="H13" s="26"/>
      <c r="I13" s="75">
        <v>78620974945</v>
      </c>
      <c r="J13" s="26"/>
      <c r="K13" s="26"/>
      <c r="L13" s="26"/>
      <c r="M13" s="26"/>
    </row>
    <row r="14" spans="1:15" ht="24.75" hidden="1" x14ac:dyDescent="0.4">
      <c r="C14" s="75">
        <f>C13-C11</f>
        <v>0</v>
      </c>
      <c r="D14" s="26"/>
      <c r="E14" s="26"/>
      <c r="F14" s="26"/>
      <c r="G14" s="26"/>
      <c r="H14" s="26"/>
      <c r="I14" s="75">
        <f>I13-I11</f>
        <v>0</v>
      </c>
      <c r="J14" s="26"/>
      <c r="K14" s="26"/>
      <c r="L14" s="26"/>
      <c r="M14" s="26"/>
    </row>
    <row r="15" spans="1:15" ht="24.75" x14ac:dyDescent="0.4"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6"/>
  <sheetViews>
    <sheetView rightToLeft="1" view="pageBreakPreview" zoomScale="57" zoomScaleNormal="100" zoomScaleSheetLayoutView="57" workbookViewId="0">
      <selection activeCell="A14" sqref="A14:XFD15"/>
    </sheetView>
  </sheetViews>
  <sheetFormatPr defaultColWidth="9.140625" defaultRowHeight="15.75" x14ac:dyDescent="0.4"/>
  <cols>
    <col min="1" max="1" width="39" style="17" customWidth="1"/>
    <col min="2" max="2" width="1.42578125" style="17" customWidth="1"/>
    <col min="3" max="3" width="31.7109375" style="17" customWidth="1"/>
    <col min="4" max="4" width="1.42578125" style="17" customWidth="1"/>
    <col min="5" max="5" width="30.28515625" style="17" customWidth="1"/>
    <col min="6" max="6" width="1.42578125" style="17" customWidth="1"/>
    <col min="7" max="7" width="32.7109375" style="17" customWidth="1"/>
    <col min="8" max="8" width="1.42578125" style="17" customWidth="1"/>
    <col min="9" max="9" width="26" style="17" customWidth="1"/>
    <col min="10" max="10" width="1.42578125" style="17" customWidth="1"/>
    <col min="11" max="11" width="27" style="17" customWidth="1"/>
    <col min="12" max="12" width="1.42578125" style="17" customWidth="1"/>
    <col min="13" max="13" width="32.42578125" style="17" customWidth="1"/>
    <col min="14" max="14" width="1.42578125" style="17" customWidth="1"/>
    <col min="15" max="15" width="10" style="17" bestFit="1" customWidth="1"/>
    <col min="16" max="16384" width="9.140625" style="17"/>
  </cols>
  <sheetData>
    <row r="1" spans="1:16" ht="39" customHeight="1" x14ac:dyDescent="0.4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6" ht="39" customHeight="1" x14ac:dyDescent="0.4">
      <c r="A2" s="133" t="s">
        <v>59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6" ht="39" customHeight="1" x14ac:dyDescent="0.4">
      <c r="A3" s="133" t="str">
        <f>درآمد!A3</f>
        <v>دوره یک ماهه منتهی به 31 تیر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6" ht="39" customHeight="1" x14ac:dyDescent="0.4"/>
    <row r="5" spans="1:16" ht="39" customHeight="1" x14ac:dyDescent="0.4">
      <c r="A5" s="134" t="s">
        <v>134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1:16" ht="39" customHeight="1" x14ac:dyDescent="0.4">
      <c r="A6" s="15"/>
      <c r="B6" s="15"/>
      <c r="C6" s="156" t="s">
        <v>103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</row>
    <row r="7" spans="1:16" ht="39" customHeight="1" thickBot="1" x14ac:dyDescent="0.7">
      <c r="A7" s="159" t="s">
        <v>60</v>
      </c>
      <c r="B7" s="25"/>
      <c r="C7" s="144" t="str">
        <f>'درآمد سرمایه گذاری در سهام'!C7</f>
        <v>طی تیر ماه</v>
      </c>
      <c r="D7" s="140"/>
      <c r="E7" s="140"/>
      <c r="F7" s="140"/>
      <c r="G7" s="140"/>
      <c r="H7" s="25"/>
      <c r="I7" s="144" t="str">
        <f>'درآمد سرمایه گذاری در سهام'!M7</f>
        <v>از ابتدای سال مالی تا پایان تیر ماه</v>
      </c>
      <c r="J7" s="140"/>
      <c r="K7" s="140"/>
      <c r="L7" s="140"/>
      <c r="M7" s="140"/>
    </row>
    <row r="8" spans="1:16" ht="39" customHeight="1" thickBot="1" x14ac:dyDescent="0.7">
      <c r="A8" s="140"/>
      <c r="B8" s="25"/>
      <c r="C8" s="86" t="s">
        <v>90</v>
      </c>
      <c r="D8" s="25"/>
      <c r="E8" s="86" t="s">
        <v>83</v>
      </c>
      <c r="F8" s="25"/>
      <c r="G8" s="86" t="s">
        <v>91</v>
      </c>
      <c r="H8" s="25"/>
      <c r="I8" s="86" t="s">
        <v>90</v>
      </c>
      <c r="J8" s="25"/>
      <c r="K8" s="86" t="s">
        <v>83</v>
      </c>
      <c r="L8" s="25"/>
      <c r="M8" s="86" t="s">
        <v>91</v>
      </c>
    </row>
    <row r="9" spans="1:16" ht="39" customHeight="1" x14ac:dyDescent="0.6">
      <c r="A9" s="46" t="s">
        <v>105</v>
      </c>
      <c r="B9" s="18"/>
      <c r="C9" s="75">
        <v>0</v>
      </c>
      <c r="D9" s="26"/>
      <c r="E9" s="75">
        <v>0</v>
      </c>
      <c r="F9" s="26"/>
      <c r="G9" s="75">
        <f>C9+E9</f>
        <v>0</v>
      </c>
      <c r="H9" s="26"/>
      <c r="I9" s="75">
        <v>530374870</v>
      </c>
      <c r="J9" s="26"/>
      <c r="K9" s="75">
        <v>0</v>
      </c>
      <c r="L9" s="26"/>
      <c r="M9" s="75">
        <f>I9+K9</f>
        <v>530374870</v>
      </c>
    </row>
    <row r="10" spans="1:16" ht="39" customHeight="1" x14ac:dyDescent="0.6">
      <c r="A10" s="46" t="s">
        <v>106</v>
      </c>
      <c r="B10" s="18"/>
      <c r="C10" s="75">
        <v>6887503</v>
      </c>
      <c r="D10" s="26"/>
      <c r="E10" s="75">
        <v>0</v>
      </c>
      <c r="F10" s="26"/>
      <c r="G10" s="75">
        <f>C10+E10</f>
        <v>6887503</v>
      </c>
      <c r="H10" s="26"/>
      <c r="I10" s="75">
        <v>32152696</v>
      </c>
      <c r="J10" s="26"/>
      <c r="K10" s="75">
        <v>0</v>
      </c>
      <c r="L10" s="26"/>
      <c r="M10" s="75">
        <f>I10+K10</f>
        <v>32152696</v>
      </c>
    </row>
    <row r="11" spans="1:16" ht="39" customHeight="1" thickBot="1" x14ac:dyDescent="0.65">
      <c r="A11" s="46" t="s">
        <v>188</v>
      </c>
      <c r="B11" s="18"/>
      <c r="C11" s="83">
        <v>257320</v>
      </c>
      <c r="D11" s="26"/>
      <c r="E11" s="83">
        <v>0</v>
      </c>
      <c r="F11" s="26"/>
      <c r="G11" s="83">
        <f>C11+E11</f>
        <v>257320</v>
      </c>
      <c r="H11" s="26"/>
      <c r="I11" s="83">
        <v>257320</v>
      </c>
      <c r="J11" s="26"/>
      <c r="K11" s="83">
        <v>0</v>
      </c>
      <c r="L11" s="26"/>
      <c r="M11" s="83">
        <f>I11+K11</f>
        <v>257320</v>
      </c>
    </row>
    <row r="12" spans="1:16" ht="39" customHeight="1" thickBot="1" x14ac:dyDescent="0.65">
      <c r="A12" s="84"/>
      <c r="B12" s="18"/>
      <c r="C12" s="85">
        <f>SUM(C9:C11)</f>
        <v>7144823</v>
      </c>
      <c r="D12" s="7"/>
      <c r="E12" s="85">
        <f>SUM(E9:E11)</f>
        <v>0</v>
      </c>
      <c r="F12" s="7"/>
      <c r="G12" s="85">
        <f>SUM(G9:G11)</f>
        <v>7144823</v>
      </c>
      <c r="H12" s="7"/>
      <c r="I12" s="85">
        <f>SUM(I9:I11)</f>
        <v>562784886</v>
      </c>
      <c r="J12" s="7"/>
      <c r="K12" s="85">
        <f>SUM(K9:K11)</f>
        <v>0</v>
      </c>
      <c r="L12" s="7"/>
      <c r="M12" s="85">
        <f>SUM(M9:M11)</f>
        <v>562784886</v>
      </c>
      <c r="O12" s="63"/>
      <c r="P12" s="63"/>
    </row>
    <row r="13" spans="1:16" ht="16.5" thickTop="1" x14ac:dyDescent="0.4">
      <c r="O13" s="63"/>
      <c r="P13" s="63"/>
    </row>
    <row r="14" spans="1:16" ht="24.75" hidden="1" x14ac:dyDescent="0.4">
      <c r="C14" s="75">
        <v>7144823</v>
      </c>
      <c r="D14" s="26"/>
      <c r="E14" s="26"/>
      <c r="F14" s="26"/>
      <c r="G14" s="26"/>
      <c r="H14" s="26"/>
      <c r="I14" s="75">
        <v>562784886</v>
      </c>
      <c r="J14" s="26"/>
      <c r="K14" s="26"/>
      <c r="L14" s="26"/>
      <c r="M14" s="26"/>
    </row>
    <row r="15" spans="1:16" ht="24.75" hidden="1" x14ac:dyDescent="0.4">
      <c r="C15" s="75">
        <f>C14-C12</f>
        <v>0</v>
      </c>
      <c r="D15" s="26"/>
      <c r="E15" s="26"/>
      <c r="F15" s="26"/>
      <c r="G15" s="26"/>
      <c r="H15" s="26"/>
      <c r="I15" s="75">
        <f>I14-I12</f>
        <v>0</v>
      </c>
      <c r="J15" s="26"/>
      <c r="K15" s="26"/>
      <c r="L15" s="26"/>
      <c r="M15" s="75"/>
    </row>
    <row r="16" spans="1:16" ht="22.5" x14ac:dyDescent="0.4">
      <c r="I16" s="10"/>
      <c r="J16" s="14"/>
      <c r="K16" s="14"/>
      <c r="L16" s="14"/>
      <c r="M16" s="10"/>
    </row>
  </sheetData>
  <sortState xmlns:xlrd2="http://schemas.microsoft.com/office/spreadsheetml/2017/richdata2" ref="A9:M11">
    <sortCondition descending="1" ref="M9:M11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5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61"/>
  <sheetViews>
    <sheetView rightToLeft="1" view="pageBreakPreview" zoomScale="55" zoomScaleNormal="100" zoomScaleSheetLayoutView="55" workbookViewId="0">
      <selection activeCell="U37" sqref="U1:X1048576"/>
    </sheetView>
  </sheetViews>
  <sheetFormatPr defaultColWidth="9.140625" defaultRowHeight="15.75" x14ac:dyDescent="0.4"/>
  <cols>
    <col min="1" max="1" width="52.5703125" style="19" customWidth="1"/>
    <col min="2" max="2" width="1.28515625" style="19" customWidth="1"/>
    <col min="3" max="3" width="29.85546875" style="19" customWidth="1"/>
    <col min="4" max="4" width="1.28515625" style="19" customWidth="1"/>
    <col min="5" max="5" width="35.5703125" style="19" customWidth="1"/>
    <col min="6" max="6" width="1.28515625" style="19" customWidth="1"/>
    <col min="7" max="7" width="35.42578125" style="19" customWidth="1"/>
    <col min="8" max="8" width="1.28515625" style="19" customWidth="1"/>
    <col min="9" max="9" width="48.85546875" style="19" customWidth="1"/>
    <col min="10" max="10" width="1.28515625" style="19" customWidth="1"/>
    <col min="11" max="11" width="27.5703125" style="19" customWidth="1"/>
    <col min="12" max="12" width="1.28515625" style="19" customWidth="1"/>
    <col min="13" max="13" width="33.5703125" style="19" customWidth="1"/>
    <col min="14" max="14" width="1.28515625" style="19" customWidth="1"/>
    <col min="15" max="15" width="36.140625" style="19" customWidth="1"/>
    <col min="16" max="16" width="1.28515625" style="19" customWidth="1"/>
    <col min="17" max="17" width="46.140625" style="19" bestFit="1" customWidth="1"/>
    <col min="18" max="18" width="1.28515625" style="19" customWidth="1"/>
    <col min="19" max="19" width="29.85546875" style="19" hidden="1" customWidth="1"/>
    <col min="20" max="20" width="27.28515625" style="19" hidden="1" customWidth="1"/>
    <col min="21" max="21" width="24.85546875" style="19" hidden="1" customWidth="1"/>
    <col min="22" max="22" width="14.28515625" style="19" hidden="1" customWidth="1"/>
    <col min="23" max="23" width="22.28515625" style="19" hidden="1" customWidth="1"/>
    <col min="24" max="24" width="32.5703125" style="19" hidden="1" customWidth="1"/>
    <col min="25" max="16384" width="9.140625" style="19"/>
  </cols>
  <sheetData>
    <row r="1" spans="1:18" ht="44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8" ht="44.25" customHeight="1" x14ac:dyDescent="0.4">
      <c r="A2" s="153" t="s">
        <v>59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41"/>
    </row>
    <row r="3" spans="1:18" ht="44.25" customHeight="1" x14ac:dyDescent="0.4">
      <c r="A3" s="153" t="str">
        <f>درآمد!A3</f>
        <v>دوره یک ماهه منتهی به 31 تیر 1405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41"/>
    </row>
    <row r="4" spans="1:18" ht="44.25" customHeight="1" x14ac:dyDescent="0.4"/>
    <row r="5" spans="1:18" ht="44.25" customHeight="1" x14ac:dyDescent="0.4">
      <c r="A5" s="152" t="s">
        <v>139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42"/>
    </row>
    <row r="6" spans="1:18" ht="44.25" customHeight="1" x14ac:dyDescent="0.4">
      <c r="A6" s="35"/>
      <c r="B6" s="35"/>
      <c r="C6" s="158" t="s">
        <v>103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42"/>
    </row>
    <row r="7" spans="1:18" ht="44.25" customHeight="1" thickBot="1" x14ac:dyDescent="0.7">
      <c r="A7" s="157" t="s">
        <v>60</v>
      </c>
      <c r="B7" s="29"/>
      <c r="C7" s="144" t="str">
        <f>'درآمد سرمایه گذاری در سهام'!C7</f>
        <v>طی تیر ماه</v>
      </c>
      <c r="D7" s="144"/>
      <c r="E7" s="144"/>
      <c r="F7" s="144"/>
      <c r="G7" s="144"/>
      <c r="H7" s="144"/>
      <c r="I7" s="144"/>
      <c r="J7" s="29"/>
      <c r="K7" s="144" t="str">
        <f>'درآمد سرمایه گذاری در سهام'!M7</f>
        <v>از ابتدای سال مالی تا پایان تیر ماه</v>
      </c>
      <c r="L7" s="144"/>
      <c r="M7" s="144"/>
      <c r="N7" s="144"/>
      <c r="O7" s="144"/>
      <c r="P7" s="144"/>
      <c r="Q7" s="144"/>
      <c r="R7" s="43"/>
    </row>
    <row r="8" spans="1:18" ht="62.25" customHeight="1" thickBot="1" x14ac:dyDescent="0.7">
      <c r="A8" s="144"/>
      <c r="B8" s="29"/>
      <c r="C8" s="89" t="s">
        <v>6</v>
      </c>
      <c r="D8" s="29"/>
      <c r="E8" s="89" t="s">
        <v>8</v>
      </c>
      <c r="F8" s="29"/>
      <c r="G8" s="89" t="s">
        <v>93</v>
      </c>
      <c r="H8" s="29"/>
      <c r="I8" s="89" t="s">
        <v>99</v>
      </c>
      <c r="J8" s="29"/>
      <c r="K8" s="89" t="s">
        <v>6</v>
      </c>
      <c r="L8" s="29"/>
      <c r="M8" s="89" t="s">
        <v>8</v>
      </c>
      <c r="N8" s="29"/>
      <c r="O8" s="89" t="s">
        <v>93</v>
      </c>
      <c r="P8" s="29"/>
      <c r="Q8" s="89" t="s">
        <v>99</v>
      </c>
      <c r="R8" s="44"/>
    </row>
    <row r="9" spans="1:18" ht="44.25" customHeight="1" x14ac:dyDescent="0.65">
      <c r="A9" s="115" t="s">
        <v>15</v>
      </c>
      <c r="B9" s="29"/>
      <c r="C9" s="116">
        <v>184480000</v>
      </c>
      <c r="D9" s="105"/>
      <c r="E9" s="116">
        <v>3229633211904</v>
      </c>
      <c r="F9" s="105"/>
      <c r="G9" s="116">
        <v>-5995906534461</v>
      </c>
      <c r="H9" s="105"/>
      <c r="I9" s="116">
        <f t="shared" ref="I9:I25" si="0">E9+G9</f>
        <v>-2766273322557</v>
      </c>
      <c r="J9" s="105"/>
      <c r="K9" s="116">
        <v>184480000</v>
      </c>
      <c r="L9" s="105"/>
      <c r="M9" s="116">
        <v>3229633211904</v>
      </c>
      <c r="N9" s="105"/>
      <c r="O9" s="116">
        <v>-1970770121314</v>
      </c>
      <c r="P9" s="105"/>
      <c r="Q9" s="116">
        <f>M9+O9</f>
        <v>1258863090590</v>
      </c>
      <c r="R9" s="40"/>
    </row>
    <row r="10" spans="1:18" ht="44.25" customHeight="1" x14ac:dyDescent="0.65">
      <c r="A10" s="115" t="s">
        <v>24</v>
      </c>
      <c r="B10" s="29"/>
      <c r="C10" s="105">
        <v>1376128527</v>
      </c>
      <c r="D10" s="105"/>
      <c r="E10" s="105">
        <v>3671470727083</v>
      </c>
      <c r="F10" s="105"/>
      <c r="G10" s="105">
        <v>-3807603911345</v>
      </c>
      <c r="H10" s="105"/>
      <c r="I10" s="105">
        <f t="shared" si="0"/>
        <v>-136133184262</v>
      </c>
      <c r="J10" s="105"/>
      <c r="K10" s="105">
        <v>1376128527</v>
      </c>
      <c r="L10" s="105"/>
      <c r="M10" s="105">
        <v>3671470727083</v>
      </c>
      <c r="N10" s="105"/>
      <c r="O10" s="105">
        <v>-3096183907732</v>
      </c>
      <c r="P10" s="105"/>
      <c r="Q10" s="105">
        <f>M10+O10</f>
        <v>575286819351</v>
      </c>
      <c r="R10" s="40"/>
    </row>
    <row r="11" spans="1:18" ht="44.25" customHeight="1" x14ac:dyDescent="0.4">
      <c r="A11" s="115" t="s">
        <v>21</v>
      </c>
      <c r="B11" s="60"/>
      <c r="C11" s="105">
        <v>1680209656</v>
      </c>
      <c r="D11" s="105"/>
      <c r="E11" s="105">
        <v>5322216648416</v>
      </c>
      <c r="F11" s="105"/>
      <c r="G11" s="105">
        <v>-5609159014922</v>
      </c>
      <c r="H11" s="105"/>
      <c r="I11" s="105">
        <f t="shared" si="0"/>
        <v>-286942366506</v>
      </c>
      <c r="J11" s="105"/>
      <c r="K11" s="105">
        <v>1680209656</v>
      </c>
      <c r="L11" s="105"/>
      <c r="M11" s="105">
        <v>5322216648416</v>
      </c>
      <c r="N11" s="105"/>
      <c r="O11" s="105">
        <v>-4780428853588</v>
      </c>
      <c r="P11" s="105"/>
      <c r="Q11" s="105">
        <f t="shared" ref="Q11:Q25" si="1">M11+O11</f>
        <v>541787794828</v>
      </c>
      <c r="R11" s="40"/>
    </row>
    <row r="12" spans="1:18" ht="44.25" customHeight="1" x14ac:dyDescent="0.65">
      <c r="A12" s="115" t="s">
        <v>14</v>
      </c>
      <c r="B12" s="29"/>
      <c r="C12" s="105">
        <v>13000000</v>
      </c>
      <c r="D12" s="105"/>
      <c r="E12" s="105">
        <v>202515970800</v>
      </c>
      <c r="F12" s="105"/>
      <c r="G12" s="105">
        <v>-185777773431</v>
      </c>
      <c r="H12" s="105"/>
      <c r="I12" s="105">
        <f t="shared" si="0"/>
        <v>16738197369</v>
      </c>
      <c r="J12" s="105"/>
      <c r="K12" s="105">
        <v>13000000</v>
      </c>
      <c r="L12" s="105"/>
      <c r="M12" s="105">
        <v>202515970800</v>
      </c>
      <c r="N12" s="105"/>
      <c r="O12" s="105">
        <v>-114129356503</v>
      </c>
      <c r="P12" s="105"/>
      <c r="Q12" s="105">
        <f t="shared" si="1"/>
        <v>88386614297</v>
      </c>
      <c r="R12" s="40"/>
    </row>
    <row r="13" spans="1:18" ht="44.25" customHeight="1" x14ac:dyDescent="0.4">
      <c r="A13" s="115" t="s">
        <v>20</v>
      </c>
      <c r="B13" s="60"/>
      <c r="C13" s="105">
        <v>9026592</v>
      </c>
      <c r="D13" s="105"/>
      <c r="E13" s="105">
        <v>188061407823</v>
      </c>
      <c r="F13" s="105"/>
      <c r="G13" s="105">
        <v>-183069972259</v>
      </c>
      <c r="H13" s="105"/>
      <c r="I13" s="105">
        <f t="shared" si="0"/>
        <v>4991435564</v>
      </c>
      <c r="J13" s="105"/>
      <c r="K13" s="105">
        <v>9026592</v>
      </c>
      <c r="L13" s="105"/>
      <c r="M13" s="105">
        <v>188061407823</v>
      </c>
      <c r="N13" s="105"/>
      <c r="O13" s="105">
        <v>-146369688003</v>
      </c>
      <c r="P13" s="105"/>
      <c r="Q13" s="105">
        <f t="shared" si="1"/>
        <v>41691719820</v>
      </c>
      <c r="R13" s="40"/>
    </row>
    <row r="14" spans="1:18" ht="44.25" customHeight="1" x14ac:dyDescent="0.4">
      <c r="A14" s="115" t="s">
        <v>18</v>
      </c>
      <c r="B14" s="60"/>
      <c r="C14" s="105">
        <v>354000000</v>
      </c>
      <c r="D14" s="105"/>
      <c r="E14" s="105">
        <v>207286342560</v>
      </c>
      <c r="F14" s="105"/>
      <c r="G14" s="105">
        <v>-211431972326</v>
      </c>
      <c r="H14" s="105"/>
      <c r="I14" s="105">
        <f t="shared" si="0"/>
        <v>-4145629766</v>
      </c>
      <c r="J14" s="105"/>
      <c r="K14" s="105">
        <v>354000000</v>
      </c>
      <c r="L14" s="105"/>
      <c r="M14" s="105">
        <v>207286342560</v>
      </c>
      <c r="N14" s="105"/>
      <c r="O14" s="105">
        <v>-176970374365</v>
      </c>
      <c r="P14" s="105"/>
      <c r="Q14" s="105">
        <f t="shared" si="1"/>
        <v>30315968195</v>
      </c>
      <c r="R14" s="40"/>
    </row>
    <row r="15" spans="1:18" ht="44.25" customHeight="1" x14ac:dyDescent="0.4">
      <c r="A15" s="115" t="s">
        <v>16</v>
      </c>
      <c r="B15" s="60"/>
      <c r="C15" s="105">
        <v>2800000</v>
      </c>
      <c r="D15" s="105"/>
      <c r="E15" s="105">
        <v>42219888480</v>
      </c>
      <c r="F15" s="105"/>
      <c r="G15" s="105">
        <v>-33854251188</v>
      </c>
      <c r="H15" s="105"/>
      <c r="I15" s="105">
        <f t="shared" si="0"/>
        <v>8365637292</v>
      </c>
      <c r="J15" s="105"/>
      <c r="K15" s="105">
        <v>2800000</v>
      </c>
      <c r="L15" s="105"/>
      <c r="M15" s="105">
        <v>42219888480</v>
      </c>
      <c r="N15" s="105"/>
      <c r="O15" s="105">
        <v>-24677230955</v>
      </c>
      <c r="P15" s="105"/>
      <c r="Q15" s="105">
        <f t="shared" si="1"/>
        <v>17542657525</v>
      </c>
      <c r="R15" s="40"/>
    </row>
    <row r="16" spans="1:18" ht="44.25" customHeight="1" x14ac:dyDescent="0.4">
      <c r="A16" s="115" t="s">
        <v>19</v>
      </c>
      <c r="B16" s="60"/>
      <c r="C16" s="105">
        <v>30718316</v>
      </c>
      <c r="D16" s="105"/>
      <c r="E16" s="105">
        <v>37570643377</v>
      </c>
      <c r="F16" s="105"/>
      <c r="G16" s="105">
        <v>-49971411289</v>
      </c>
      <c r="H16" s="105"/>
      <c r="I16" s="105">
        <f t="shared" si="0"/>
        <v>-12400767912</v>
      </c>
      <c r="J16" s="105"/>
      <c r="K16" s="105">
        <v>30718316</v>
      </c>
      <c r="L16" s="105"/>
      <c r="M16" s="105">
        <v>37570643377</v>
      </c>
      <c r="N16" s="105"/>
      <c r="O16" s="105">
        <v>-49510986738</v>
      </c>
      <c r="P16" s="105"/>
      <c r="Q16" s="105">
        <f t="shared" si="1"/>
        <v>-11940343361</v>
      </c>
      <c r="R16" s="40"/>
    </row>
    <row r="17" spans="1:24" ht="44.25" customHeight="1" x14ac:dyDescent="0.4">
      <c r="A17" s="115" t="s">
        <v>13</v>
      </c>
      <c r="B17" s="60"/>
      <c r="C17" s="105">
        <v>24761361</v>
      </c>
      <c r="D17" s="105"/>
      <c r="E17" s="105">
        <v>1400427897895</v>
      </c>
      <c r="F17" s="105"/>
      <c r="G17" s="105">
        <v>-1555319383813</v>
      </c>
      <c r="H17" s="105"/>
      <c r="I17" s="105">
        <f t="shared" si="0"/>
        <v>-154891485918</v>
      </c>
      <c r="J17" s="105"/>
      <c r="K17" s="105">
        <v>24761361</v>
      </c>
      <c r="L17" s="105"/>
      <c r="M17" s="105">
        <v>1400427897895</v>
      </c>
      <c r="N17" s="105"/>
      <c r="O17" s="105">
        <v>-1470549245069</v>
      </c>
      <c r="P17" s="105"/>
      <c r="Q17" s="105">
        <f t="shared" si="1"/>
        <v>-70121347174</v>
      </c>
      <c r="R17" s="40"/>
    </row>
    <row r="18" spans="1:24" ht="44.25" customHeight="1" x14ac:dyDescent="0.4">
      <c r="A18" s="115" t="s">
        <v>12</v>
      </c>
      <c r="B18" s="60"/>
      <c r="C18" s="105">
        <v>441021212</v>
      </c>
      <c r="D18" s="105"/>
      <c r="E18" s="105">
        <v>880490699686</v>
      </c>
      <c r="F18" s="105"/>
      <c r="G18" s="105">
        <v>-1026885301080</v>
      </c>
      <c r="H18" s="105"/>
      <c r="I18" s="105">
        <f t="shared" si="0"/>
        <v>-146394601394</v>
      </c>
      <c r="J18" s="105"/>
      <c r="K18" s="105">
        <v>441021212</v>
      </c>
      <c r="L18" s="105"/>
      <c r="M18" s="105">
        <v>880490699686</v>
      </c>
      <c r="N18" s="105"/>
      <c r="O18" s="105">
        <v>-973337969528</v>
      </c>
      <c r="P18" s="105"/>
      <c r="Q18" s="105">
        <f t="shared" si="1"/>
        <v>-92847269842</v>
      </c>
      <c r="R18" s="40"/>
    </row>
    <row r="19" spans="1:24" ht="44.25" customHeight="1" x14ac:dyDescent="0.65">
      <c r="A19" s="115" t="s">
        <v>28</v>
      </c>
      <c r="B19" s="29"/>
      <c r="C19" s="105">
        <v>265003625</v>
      </c>
      <c r="D19" s="105"/>
      <c r="E19" s="105">
        <v>528280433378</v>
      </c>
      <c r="F19" s="105"/>
      <c r="G19" s="105">
        <v>-553396610540</v>
      </c>
      <c r="H19" s="105"/>
      <c r="I19" s="105">
        <f t="shared" si="0"/>
        <v>-25116177162</v>
      </c>
      <c r="J19" s="105"/>
      <c r="K19" s="105">
        <v>265003625</v>
      </c>
      <c r="L19" s="105"/>
      <c r="M19" s="105">
        <v>528280433378</v>
      </c>
      <c r="N19" s="105"/>
      <c r="O19" s="105">
        <v>-632598666665</v>
      </c>
      <c r="P19" s="105"/>
      <c r="Q19" s="105">
        <f t="shared" si="1"/>
        <v>-104318233287</v>
      </c>
      <c r="R19" s="40"/>
    </row>
    <row r="20" spans="1:24" ht="44.25" customHeight="1" x14ac:dyDescent="0.65">
      <c r="A20" s="115" t="s">
        <v>25</v>
      </c>
      <c r="B20" s="29"/>
      <c r="C20" s="105">
        <v>161700000</v>
      </c>
      <c r="D20" s="105"/>
      <c r="E20" s="105">
        <v>2249153343360</v>
      </c>
      <c r="F20" s="105"/>
      <c r="G20" s="105">
        <v>-2370944803796</v>
      </c>
      <c r="H20" s="105"/>
      <c r="I20" s="105">
        <f t="shared" si="0"/>
        <v>-121791460436</v>
      </c>
      <c r="J20" s="105"/>
      <c r="K20" s="105">
        <v>161700000</v>
      </c>
      <c r="L20" s="105"/>
      <c r="M20" s="105">
        <v>2249153343360</v>
      </c>
      <c r="N20" s="105"/>
      <c r="O20" s="105">
        <v>-2398752256388</v>
      </c>
      <c r="P20" s="105"/>
      <c r="Q20" s="105">
        <f t="shared" si="1"/>
        <v>-149598913028</v>
      </c>
      <c r="R20" s="40"/>
    </row>
    <row r="21" spans="1:24" ht="44.25" customHeight="1" x14ac:dyDescent="0.4">
      <c r="A21" s="115" t="s">
        <v>17</v>
      </c>
      <c r="B21" s="60"/>
      <c r="C21" s="105">
        <v>238877397</v>
      </c>
      <c r="D21" s="105"/>
      <c r="E21" s="105">
        <v>901792921973</v>
      </c>
      <c r="F21" s="105"/>
      <c r="G21" s="105">
        <v>-2596573372094</v>
      </c>
      <c r="H21" s="105"/>
      <c r="I21" s="105">
        <f t="shared" si="0"/>
        <v>-1694780450121</v>
      </c>
      <c r="J21" s="105"/>
      <c r="K21" s="105">
        <v>238877397</v>
      </c>
      <c r="L21" s="105"/>
      <c r="M21" s="105">
        <v>901792921973</v>
      </c>
      <c r="N21" s="105"/>
      <c r="O21" s="105">
        <v>-1053604939786</v>
      </c>
      <c r="P21" s="105"/>
      <c r="Q21" s="105">
        <f t="shared" si="1"/>
        <v>-151812017813</v>
      </c>
      <c r="R21" s="40"/>
    </row>
    <row r="22" spans="1:24" ht="44.25" customHeight="1" x14ac:dyDescent="0.65">
      <c r="A22" s="115" t="s">
        <v>140</v>
      </c>
      <c r="B22" s="29"/>
      <c r="C22" s="105">
        <v>3486710475</v>
      </c>
      <c r="D22" s="105"/>
      <c r="E22" s="105">
        <v>10023642274387</v>
      </c>
      <c r="F22" s="105"/>
      <c r="G22" s="105">
        <v>-10671697131194</v>
      </c>
      <c r="H22" s="105"/>
      <c r="I22" s="105">
        <f t="shared" si="0"/>
        <v>-648054856807</v>
      </c>
      <c r="J22" s="105"/>
      <c r="K22" s="105">
        <v>3486710475</v>
      </c>
      <c r="L22" s="105"/>
      <c r="M22" s="105">
        <v>10023642274387</v>
      </c>
      <c r="N22" s="105"/>
      <c r="O22" s="105">
        <v>-10195553225732</v>
      </c>
      <c r="P22" s="105"/>
      <c r="Q22" s="105">
        <f t="shared" si="1"/>
        <v>-171910951345</v>
      </c>
      <c r="R22" s="40"/>
    </row>
    <row r="23" spans="1:24" ht="44.25" customHeight="1" x14ac:dyDescent="0.65">
      <c r="A23" s="115" t="s">
        <v>26</v>
      </c>
      <c r="B23" s="29"/>
      <c r="C23" s="105">
        <v>0</v>
      </c>
      <c r="D23" s="105"/>
      <c r="E23" s="105">
        <v>0</v>
      </c>
      <c r="F23" s="105"/>
      <c r="G23" s="105">
        <v>-10457010</v>
      </c>
      <c r="H23" s="105"/>
      <c r="I23" s="105">
        <f t="shared" ref="I23" si="2">E23+G23</f>
        <v>-10457010</v>
      </c>
      <c r="J23" s="105"/>
      <c r="K23" s="105">
        <v>0</v>
      </c>
      <c r="L23" s="105"/>
      <c r="M23" s="105">
        <v>0</v>
      </c>
      <c r="N23" s="105"/>
      <c r="O23" s="105">
        <v>0</v>
      </c>
      <c r="P23" s="105"/>
      <c r="Q23" s="105">
        <f t="shared" si="1"/>
        <v>0</v>
      </c>
      <c r="R23" s="40"/>
    </row>
    <row r="24" spans="1:24" ht="44.25" customHeight="1" x14ac:dyDescent="0.65">
      <c r="A24" s="115" t="s">
        <v>157</v>
      </c>
      <c r="B24" s="29"/>
      <c r="C24" s="105">
        <v>0</v>
      </c>
      <c r="D24" s="105"/>
      <c r="E24" s="105">
        <v>0</v>
      </c>
      <c r="F24" s="105"/>
      <c r="G24" s="105">
        <v>-1648638746</v>
      </c>
      <c r="H24" s="105"/>
      <c r="I24" s="105">
        <f t="shared" si="0"/>
        <v>-1648638746</v>
      </c>
      <c r="J24" s="105"/>
      <c r="K24" s="105">
        <v>0</v>
      </c>
      <c r="L24" s="105"/>
      <c r="M24" s="105">
        <v>0</v>
      </c>
      <c r="N24" s="105"/>
      <c r="O24" s="105">
        <v>0</v>
      </c>
      <c r="P24" s="105"/>
      <c r="Q24" s="105">
        <f t="shared" si="1"/>
        <v>0</v>
      </c>
      <c r="R24" s="40"/>
    </row>
    <row r="25" spans="1:24" ht="44.25" customHeight="1" thickBot="1" x14ac:dyDescent="0.7">
      <c r="A25" s="115" t="s">
        <v>27</v>
      </c>
      <c r="B25" s="29"/>
      <c r="C25" s="105">
        <v>0</v>
      </c>
      <c r="D25" s="105"/>
      <c r="E25" s="105">
        <v>0</v>
      </c>
      <c r="F25" s="105"/>
      <c r="G25" s="105">
        <v>-2119675930793</v>
      </c>
      <c r="H25" s="105"/>
      <c r="I25" s="105">
        <f t="shared" si="0"/>
        <v>-2119675930793</v>
      </c>
      <c r="J25" s="105"/>
      <c r="K25" s="105">
        <v>0</v>
      </c>
      <c r="L25" s="105"/>
      <c r="M25" s="105">
        <v>0</v>
      </c>
      <c r="N25" s="105"/>
      <c r="O25" s="105">
        <v>0</v>
      </c>
      <c r="P25" s="105"/>
      <c r="Q25" s="105">
        <f t="shared" si="1"/>
        <v>0</v>
      </c>
      <c r="R25" s="40"/>
    </row>
    <row r="26" spans="1:24" ht="44.25" customHeight="1" thickBot="1" x14ac:dyDescent="0.7">
      <c r="A26" s="117"/>
      <c r="B26" s="29"/>
      <c r="C26" s="118">
        <f>SUM(C9:C25)</f>
        <v>8268437161</v>
      </c>
      <c r="D26" s="94"/>
      <c r="E26" s="118">
        <f>SUM(E9:E25)</f>
        <v>28884762411122</v>
      </c>
      <c r="F26" s="94"/>
      <c r="G26" s="118">
        <f>SUM(G9:G25)</f>
        <v>-36972926470287</v>
      </c>
      <c r="H26" s="94"/>
      <c r="I26" s="118">
        <f>SUM(I9:I25)</f>
        <v>-8088164059165</v>
      </c>
      <c r="J26" s="94"/>
      <c r="K26" s="118">
        <f>SUM(K9:K25)</f>
        <v>8268437161</v>
      </c>
      <c r="L26" s="94"/>
      <c r="M26" s="118">
        <f>SUM(M9:M25)</f>
        <v>28884762411122</v>
      </c>
      <c r="N26" s="94"/>
      <c r="O26" s="118">
        <f>SUM(O9:O25)</f>
        <v>-27083436822366</v>
      </c>
      <c r="P26" s="94"/>
      <c r="Q26" s="118">
        <f>SUM(Q9:Q25)</f>
        <v>1801325588756</v>
      </c>
      <c r="R26" s="40"/>
      <c r="S26" s="105" t="e">
        <f>#REF!-Q26</f>
        <v>#REF!</v>
      </c>
      <c r="T26" s="27" t="e">
        <f>#REF!-I26</f>
        <v>#REF!</v>
      </c>
      <c r="U26" s="12">
        <v>1801325588756</v>
      </c>
      <c r="V26" s="12">
        <f>U26-Q26</f>
        <v>0</v>
      </c>
      <c r="W26" s="12">
        <f>-(8086515420419+1648638746)</f>
        <v>-8088164059165</v>
      </c>
      <c r="X26" s="12">
        <f>W26-I26</f>
        <v>0</v>
      </c>
    </row>
    <row r="27" spans="1:24" ht="28.5" thickTop="1" x14ac:dyDescent="0.4">
      <c r="S27" s="105"/>
      <c r="T27" s="27"/>
      <c r="U27" s="12"/>
    </row>
    <row r="28" spans="1:24" ht="27.75" x14ac:dyDescent="0.4">
      <c r="S28" s="105"/>
      <c r="T28" s="27"/>
      <c r="U28" s="27"/>
    </row>
    <row r="29" spans="1:24" ht="44.25" customHeight="1" x14ac:dyDescent="0.4">
      <c r="A29" s="153" t="s">
        <v>0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S29" s="105"/>
      <c r="T29" s="27"/>
      <c r="U29" s="27"/>
    </row>
    <row r="30" spans="1:24" ht="44.25" customHeight="1" x14ac:dyDescent="0.4">
      <c r="A30" s="153" t="s">
        <v>59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</row>
    <row r="31" spans="1:24" ht="44.25" customHeight="1" x14ac:dyDescent="0.4">
      <c r="A31" s="153" t="str">
        <f>A3</f>
        <v>دوره یک ماهه منتهی به 31 تیر 1405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</row>
    <row r="32" spans="1:24" ht="44.25" customHeight="1" x14ac:dyDescent="0.4"/>
    <row r="33" spans="1:24" ht="44.25" customHeight="1" x14ac:dyDescent="0.4">
      <c r="A33" s="152" t="s">
        <v>138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</row>
    <row r="34" spans="1:24" ht="44.25" customHeight="1" x14ac:dyDescent="0.4">
      <c r="A34" s="35"/>
      <c r="B34" s="35"/>
      <c r="C34" s="158" t="s">
        <v>103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</row>
    <row r="35" spans="1:24" ht="60.75" customHeight="1" thickBot="1" x14ac:dyDescent="0.7">
      <c r="A35" s="157" t="s">
        <v>60</v>
      </c>
      <c r="B35" s="29"/>
      <c r="C35" s="144" t="str">
        <f>C7</f>
        <v>طی تیر ماه</v>
      </c>
      <c r="D35" s="144"/>
      <c r="E35" s="144"/>
      <c r="F35" s="144"/>
      <c r="G35" s="144"/>
      <c r="H35" s="144"/>
      <c r="I35" s="144"/>
      <c r="J35" s="29"/>
      <c r="K35" s="144" t="str">
        <f>K7</f>
        <v>از ابتدای سال مالی تا پایان تیر ماه</v>
      </c>
      <c r="L35" s="144"/>
      <c r="M35" s="144"/>
      <c r="N35" s="144"/>
      <c r="O35" s="144"/>
      <c r="P35" s="144"/>
      <c r="Q35" s="144"/>
    </row>
    <row r="36" spans="1:24" ht="69" customHeight="1" thickBot="1" x14ac:dyDescent="0.7">
      <c r="A36" s="144"/>
      <c r="B36" s="29"/>
      <c r="C36" s="89" t="s">
        <v>6</v>
      </c>
      <c r="D36" s="29"/>
      <c r="E36" s="89" t="s">
        <v>8</v>
      </c>
      <c r="F36" s="29"/>
      <c r="G36" s="89" t="s">
        <v>93</v>
      </c>
      <c r="H36" s="29"/>
      <c r="I36" s="89" t="s">
        <v>99</v>
      </c>
      <c r="J36" s="29"/>
      <c r="K36" s="89" t="s">
        <v>6</v>
      </c>
      <c r="L36" s="29"/>
      <c r="M36" s="89" t="s">
        <v>8</v>
      </c>
      <c r="N36" s="29"/>
      <c r="O36" s="89" t="s">
        <v>93</v>
      </c>
      <c r="P36" s="29"/>
      <c r="Q36" s="89" t="s">
        <v>99</v>
      </c>
    </row>
    <row r="37" spans="1:24" ht="44.25" customHeight="1" x14ac:dyDescent="0.65">
      <c r="A37" s="115" t="s">
        <v>70</v>
      </c>
      <c r="B37" s="29"/>
      <c r="C37" s="105">
        <v>37150000</v>
      </c>
      <c r="D37" s="105"/>
      <c r="E37" s="105">
        <v>645837409604</v>
      </c>
      <c r="F37" s="105"/>
      <c r="G37" s="105">
        <v>-626749350920</v>
      </c>
      <c r="H37" s="105"/>
      <c r="I37" s="126">
        <f t="shared" ref="I37:I47" si="3">E37+G37</f>
        <v>19088058684</v>
      </c>
      <c r="J37" s="105"/>
      <c r="K37" s="105">
        <v>37150000</v>
      </c>
      <c r="L37" s="105"/>
      <c r="M37" s="105">
        <v>645837409604</v>
      </c>
      <c r="N37" s="105"/>
      <c r="O37" s="105">
        <v>-576449864414</v>
      </c>
      <c r="P37" s="105"/>
      <c r="Q37" s="105">
        <f>M37+O37</f>
        <v>69387545190</v>
      </c>
      <c r="S37" s="105"/>
      <c r="T37" s="105"/>
      <c r="U37" s="105"/>
    </row>
    <row r="38" spans="1:24" ht="44.25" customHeight="1" x14ac:dyDescent="0.65">
      <c r="A38" s="115" t="s">
        <v>40</v>
      </c>
      <c r="B38" s="29"/>
      <c r="C38" s="105">
        <v>26658570</v>
      </c>
      <c r="D38" s="105"/>
      <c r="E38" s="105">
        <v>904857954894</v>
      </c>
      <c r="F38" s="105"/>
      <c r="G38" s="105">
        <v>-902474233977</v>
      </c>
      <c r="H38" s="105"/>
      <c r="I38" s="126">
        <f t="shared" si="3"/>
        <v>2383720917</v>
      </c>
      <c r="J38" s="105"/>
      <c r="K38" s="105">
        <v>26658570</v>
      </c>
      <c r="L38" s="105"/>
      <c r="M38" s="105">
        <v>904857954894</v>
      </c>
      <c r="N38" s="105"/>
      <c r="O38" s="105">
        <v>-838108763549</v>
      </c>
      <c r="P38" s="105"/>
      <c r="Q38" s="105">
        <f>M38+O38</f>
        <v>66749191345</v>
      </c>
      <c r="S38" s="105"/>
      <c r="T38" s="105"/>
      <c r="U38" s="105"/>
    </row>
    <row r="39" spans="1:24" ht="44.25" customHeight="1" x14ac:dyDescent="0.65">
      <c r="A39" s="115" t="s">
        <v>39</v>
      </c>
      <c r="B39" s="29"/>
      <c r="C39" s="105">
        <v>6460000</v>
      </c>
      <c r="D39" s="105"/>
      <c r="E39" s="105">
        <v>287202554990</v>
      </c>
      <c r="F39" s="105"/>
      <c r="G39" s="105">
        <v>-278923888874</v>
      </c>
      <c r="H39" s="105"/>
      <c r="I39" s="126">
        <f t="shared" si="3"/>
        <v>8278666116</v>
      </c>
      <c r="J39" s="105"/>
      <c r="K39" s="105">
        <v>6460000</v>
      </c>
      <c r="L39" s="105"/>
      <c r="M39" s="105">
        <v>287202554990</v>
      </c>
      <c r="N39" s="105"/>
      <c r="O39" s="105">
        <v>-250000218412</v>
      </c>
      <c r="P39" s="105"/>
      <c r="Q39" s="105">
        <f t="shared" ref="Q39:Q47" si="4">M39+O39</f>
        <v>37202336578</v>
      </c>
      <c r="S39" s="105"/>
      <c r="T39" s="105"/>
      <c r="U39" s="105"/>
    </row>
    <row r="40" spans="1:24" ht="44.25" customHeight="1" x14ac:dyDescent="0.65">
      <c r="A40" s="115" t="s">
        <v>178</v>
      </c>
      <c r="B40" s="29"/>
      <c r="C40" s="105">
        <v>4285000</v>
      </c>
      <c r="D40" s="105"/>
      <c r="E40" s="105">
        <v>321826187816</v>
      </c>
      <c r="F40" s="105"/>
      <c r="G40" s="105">
        <v>-312556867138</v>
      </c>
      <c r="H40" s="105"/>
      <c r="I40" s="126">
        <f t="shared" si="3"/>
        <v>9269320678</v>
      </c>
      <c r="J40" s="105"/>
      <c r="K40" s="105">
        <v>4285000</v>
      </c>
      <c r="L40" s="105"/>
      <c r="M40" s="105">
        <v>321826187816</v>
      </c>
      <c r="N40" s="105"/>
      <c r="O40" s="105">
        <v>-299966301792</v>
      </c>
      <c r="P40" s="105"/>
      <c r="Q40" s="105">
        <f t="shared" si="4"/>
        <v>21859886024</v>
      </c>
      <c r="S40" s="105"/>
      <c r="T40" s="105"/>
      <c r="U40" s="105"/>
    </row>
    <row r="41" spans="1:24" ht="44.25" customHeight="1" x14ac:dyDescent="0.65">
      <c r="A41" s="115" t="s">
        <v>183</v>
      </c>
      <c r="B41" s="29"/>
      <c r="C41" s="105">
        <v>11500000</v>
      </c>
      <c r="D41" s="105"/>
      <c r="E41" s="105">
        <v>186518695859</v>
      </c>
      <c r="F41" s="105"/>
      <c r="G41" s="105">
        <v>-181368595666</v>
      </c>
      <c r="H41" s="105"/>
      <c r="I41" s="126">
        <f t="shared" si="3"/>
        <v>5150100193</v>
      </c>
      <c r="J41" s="105"/>
      <c r="K41" s="105">
        <v>11500000</v>
      </c>
      <c r="L41" s="105"/>
      <c r="M41" s="105">
        <v>186518695859</v>
      </c>
      <c r="N41" s="105"/>
      <c r="O41" s="105">
        <v>-180328971782</v>
      </c>
      <c r="P41" s="105"/>
      <c r="Q41" s="105">
        <f t="shared" si="4"/>
        <v>6189724077</v>
      </c>
      <c r="S41" s="105"/>
      <c r="T41" s="105"/>
      <c r="U41" s="105"/>
    </row>
    <row r="42" spans="1:24" ht="44.25" customHeight="1" x14ac:dyDescent="0.65">
      <c r="A42" s="115" t="s">
        <v>42</v>
      </c>
      <c r="B42" s="29"/>
      <c r="C42" s="105">
        <v>10000000</v>
      </c>
      <c r="D42" s="105"/>
      <c r="E42" s="105">
        <v>180433440625</v>
      </c>
      <c r="F42" s="105"/>
      <c r="G42" s="105">
        <v>-204469718848</v>
      </c>
      <c r="H42" s="105"/>
      <c r="I42" s="126">
        <f t="shared" si="3"/>
        <v>-24036278223</v>
      </c>
      <c r="J42" s="105"/>
      <c r="K42" s="105">
        <v>10000000</v>
      </c>
      <c r="L42" s="105"/>
      <c r="M42" s="105">
        <v>180433440625</v>
      </c>
      <c r="N42" s="105"/>
      <c r="O42" s="105">
        <v>-175504693500</v>
      </c>
      <c r="P42" s="105"/>
      <c r="Q42" s="105">
        <f t="shared" si="4"/>
        <v>4928747125</v>
      </c>
      <c r="S42" s="105"/>
      <c r="T42" s="105"/>
      <c r="U42" s="105"/>
    </row>
    <row r="43" spans="1:24" ht="44.25" customHeight="1" x14ac:dyDescent="0.65">
      <c r="A43" s="115" t="s">
        <v>155</v>
      </c>
      <c r="B43" s="29"/>
      <c r="C43" s="105">
        <v>909336</v>
      </c>
      <c r="D43" s="105"/>
      <c r="E43" s="105">
        <v>10872473592</v>
      </c>
      <c r="F43" s="105"/>
      <c r="G43" s="105">
        <v>-10518367582</v>
      </c>
      <c r="H43" s="105"/>
      <c r="I43" s="126">
        <f t="shared" si="3"/>
        <v>354106010</v>
      </c>
      <c r="J43" s="105"/>
      <c r="K43" s="105">
        <v>909336</v>
      </c>
      <c r="L43" s="105"/>
      <c r="M43" s="105">
        <v>10872473592</v>
      </c>
      <c r="N43" s="105"/>
      <c r="O43" s="105">
        <v>-9486144890</v>
      </c>
      <c r="P43" s="105"/>
      <c r="Q43" s="105">
        <f t="shared" si="4"/>
        <v>1386328702</v>
      </c>
      <c r="S43" s="105"/>
      <c r="T43" s="105"/>
      <c r="U43" s="105"/>
    </row>
    <row r="44" spans="1:24" ht="44.25" customHeight="1" x14ac:dyDescent="0.65">
      <c r="A44" s="115" t="s">
        <v>191</v>
      </c>
      <c r="B44" s="29"/>
      <c r="C44" s="105">
        <v>1000000</v>
      </c>
      <c r="D44" s="105"/>
      <c r="E44" s="105">
        <v>20540422925</v>
      </c>
      <c r="F44" s="105"/>
      <c r="G44" s="105">
        <v>-20081402283</v>
      </c>
      <c r="H44" s="105"/>
      <c r="I44" s="126">
        <f t="shared" si="3"/>
        <v>459020642</v>
      </c>
      <c r="J44" s="105"/>
      <c r="K44" s="105">
        <v>1000000</v>
      </c>
      <c r="L44" s="105"/>
      <c r="M44" s="105">
        <v>20540422925</v>
      </c>
      <c r="N44" s="105"/>
      <c r="O44" s="105">
        <v>-20081402283</v>
      </c>
      <c r="P44" s="105"/>
      <c r="Q44" s="105">
        <f t="shared" si="4"/>
        <v>459020642</v>
      </c>
      <c r="S44" s="105"/>
      <c r="T44" s="105"/>
      <c r="U44" s="105"/>
    </row>
    <row r="45" spans="1:24" ht="44.25" customHeight="1" x14ac:dyDescent="0.65">
      <c r="A45" s="115" t="s">
        <v>181</v>
      </c>
      <c r="B45" s="29"/>
      <c r="C45" s="105">
        <v>2000000</v>
      </c>
      <c r="D45" s="105"/>
      <c r="E45" s="105">
        <v>19992625000</v>
      </c>
      <c r="F45" s="105"/>
      <c r="G45" s="126">
        <v>-19992625000</v>
      </c>
      <c r="H45" s="105"/>
      <c r="I45" s="126">
        <f t="shared" si="3"/>
        <v>0</v>
      </c>
      <c r="J45" s="105"/>
      <c r="K45" s="105">
        <v>2000000</v>
      </c>
      <c r="L45" s="105"/>
      <c r="M45" s="105">
        <v>19992625000</v>
      </c>
      <c r="N45" s="105"/>
      <c r="O45" s="105">
        <v>-20000000000</v>
      </c>
      <c r="P45" s="105"/>
      <c r="Q45" s="105">
        <f t="shared" si="4"/>
        <v>-7375000</v>
      </c>
      <c r="S45" s="105"/>
      <c r="T45" s="105"/>
      <c r="U45" s="105"/>
    </row>
    <row r="46" spans="1:24" ht="44.25" customHeight="1" x14ac:dyDescent="0.65">
      <c r="A46" s="115" t="s">
        <v>182</v>
      </c>
      <c r="B46" s="29"/>
      <c r="C46" s="105">
        <v>2000000</v>
      </c>
      <c r="D46" s="105"/>
      <c r="E46" s="105">
        <v>19992625000</v>
      </c>
      <c r="F46" s="105"/>
      <c r="G46" s="105">
        <v>-19992625000</v>
      </c>
      <c r="H46" s="105"/>
      <c r="I46" s="126">
        <f t="shared" si="3"/>
        <v>0</v>
      </c>
      <c r="J46" s="105"/>
      <c r="K46" s="105">
        <v>2000000</v>
      </c>
      <c r="L46" s="105"/>
      <c r="M46" s="105">
        <v>19992625000</v>
      </c>
      <c r="N46" s="105"/>
      <c r="O46" s="105">
        <v>-20007375000</v>
      </c>
      <c r="P46" s="105"/>
      <c r="Q46" s="105">
        <f t="shared" si="4"/>
        <v>-14750000</v>
      </c>
      <c r="S46" s="105"/>
      <c r="T46" s="105"/>
      <c r="U46" s="105"/>
    </row>
    <row r="47" spans="1:24" ht="44.25" customHeight="1" thickBot="1" x14ac:dyDescent="0.7">
      <c r="A47" s="115" t="s">
        <v>146</v>
      </c>
      <c r="B47" s="29"/>
      <c r="C47" s="105">
        <v>0</v>
      </c>
      <c r="D47" s="105"/>
      <c r="E47" s="105">
        <v>0</v>
      </c>
      <c r="F47" s="105"/>
      <c r="G47" s="105">
        <v>-2840438589</v>
      </c>
      <c r="H47" s="105"/>
      <c r="I47" s="126">
        <f t="shared" si="3"/>
        <v>-2840438589</v>
      </c>
      <c r="J47" s="105"/>
      <c r="K47" s="105">
        <v>0</v>
      </c>
      <c r="L47" s="105"/>
      <c r="M47" s="105">
        <v>0</v>
      </c>
      <c r="N47" s="105"/>
      <c r="O47" s="105">
        <v>0</v>
      </c>
      <c r="P47" s="105"/>
      <c r="Q47" s="105">
        <f t="shared" si="4"/>
        <v>0</v>
      </c>
      <c r="S47" s="105"/>
      <c r="T47" s="105"/>
      <c r="U47" s="105"/>
    </row>
    <row r="48" spans="1:24" ht="44.25" customHeight="1" thickBot="1" x14ac:dyDescent="0.7">
      <c r="A48" s="119"/>
      <c r="B48" s="29"/>
      <c r="C48" s="118">
        <f>SUM(C37:C47)</f>
        <v>101962906</v>
      </c>
      <c r="D48" s="94"/>
      <c r="E48" s="118">
        <f>SUM(E37:E47)</f>
        <v>2598074390305</v>
      </c>
      <c r="F48" s="94"/>
      <c r="G48" s="118">
        <f>SUM(G37:G47)</f>
        <v>-2579968113877</v>
      </c>
      <c r="H48" s="94"/>
      <c r="I48" s="127">
        <f>SUM(I37:I47)</f>
        <v>18106276428</v>
      </c>
      <c r="J48" s="94"/>
      <c r="K48" s="118">
        <f>SUM(K37:K47)</f>
        <v>101962906</v>
      </c>
      <c r="L48" s="94"/>
      <c r="M48" s="118">
        <f>SUM(M37:M47)</f>
        <v>2598074390305</v>
      </c>
      <c r="N48" s="94"/>
      <c r="O48" s="118">
        <f>SUM(O37:O47)</f>
        <v>-2389933735622</v>
      </c>
      <c r="P48" s="94"/>
      <c r="Q48" s="118">
        <f>SUM(Q37:Q47)</f>
        <v>208140654683</v>
      </c>
      <c r="S48" s="105">
        <f>'درآمد سرمایه گذاری در صندوق'!O24</f>
        <v>208140654683</v>
      </c>
      <c r="T48" s="105">
        <f>'درآمد سرمایه گذاری در صندوق'!E24</f>
        <v>18106276428</v>
      </c>
      <c r="U48" s="12">
        <v>208140654683</v>
      </c>
      <c r="V48" s="12">
        <f>U48-Q48</f>
        <v>0</v>
      </c>
      <c r="W48" s="12">
        <v>18106276428</v>
      </c>
      <c r="X48" s="12">
        <f>W48-I48</f>
        <v>0</v>
      </c>
    </row>
    <row r="49" spans="1:24" ht="28.5" thickTop="1" x14ac:dyDescent="0.4">
      <c r="S49" s="105">
        <f>S48-Q48</f>
        <v>0</v>
      </c>
      <c r="T49" s="105">
        <f>T48-I48</f>
        <v>0</v>
      </c>
      <c r="U49" s="105"/>
    </row>
    <row r="50" spans="1:24" ht="42" customHeight="1" x14ac:dyDescent="0.4">
      <c r="S50" s="105"/>
      <c r="T50" s="105"/>
      <c r="U50" s="105"/>
    </row>
    <row r="51" spans="1:24" ht="42" customHeight="1" x14ac:dyDescent="0.4">
      <c r="A51" s="152" t="s">
        <v>160</v>
      </c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S51" s="105"/>
      <c r="T51" s="105"/>
      <c r="U51" s="105"/>
    </row>
    <row r="52" spans="1:24" ht="42" customHeight="1" x14ac:dyDescent="0.4">
      <c r="A52" s="35"/>
      <c r="B52" s="35"/>
      <c r="C52" s="158" t="s">
        <v>103</v>
      </c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S52" s="105"/>
      <c r="T52" s="105"/>
      <c r="U52" s="105"/>
    </row>
    <row r="53" spans="1:24" ht="45.75" customHeight="1" thickBot="1" x14ac:dyDescent="0.65">
      <c r="A53" s="160" t="s">
        <v>60</v>
      </c>
      <c r="B53" s="21"/>
      <c r="C53" s="145" t="str">
        <f>C7</f>
        <v>طی تیر ماه</v>
      </c>
      <c r="D53" s="145"/>
      <c r="E53" s="145"/>
      <c r="F53" s="145"/>
      <c r="G53" s="145"/>
      <c r="H53" s="145"/>
      <c r="I53" s="145"/>
      <c r="J53" s="21"/>
      <c r="K53" s="145" t="str">
        <f>K7</f>
        <v>از ابتدای سال مالی تا پایان تیر ماه</v>
      </c>
      <c r="L53" s="145"/>
      <c r="M53" s="145"/>
      <c r="N53" s="145"/>
      <c r="O53" s="145"/>
      <c r="P53" s="145"/>
      <c r="Q53" s="145"/>
      <c r="S53" s="105"/>
      <c r="T53" s="105"/>
      <c r="U53" s="105"/>
    </row>
    <row r="54" spans="1:24" ht="45.75" customHeight="1" thickBot="1" x14ac:dyDescent="0.8">
      <c r="A54" s="145"/>
      <c r="B54" s="21"/>
      <c r="C54" s="64" t="s">
        <v>6</v>
      </c>
      <c r="D54" s="65"/>
      <c r="E54" s="64" t="s">
        <v>8</v>
      </c>
      <c r="F54" s="65"/>
      <c r="G54" s="64" t="s">
        <v>93</v>
      </c>
      <c r="H54" s="65"/>
      <c r="I54" s="64" t="s">
        <v>99</v>
      </c>
      <c r="J54" s="21"/>
      <c r="K54" s="64" t="s">
        <v>6</v>
      </c>
      <c r="L54" s="65"/>
      <c r="M54" s="64" t="s">
        <v>8</v>
      </c>
      <c r="N54" s="65"/>
      <c r="O54" s="64" t="s">
        <v>93</v>
      </c>
      <c r="P54" s="65"/>
      <c r="Q54" s="64" t="s">
        <v>99</v>
      </c>
      <c r="S54" s="105"/>
      <c r="T54" s="105"/>
      <c r="U54" s="105"/>
    </row>
    <row r="55" spans="1:24" ht="41.25" customHeight="1" thickBot="1" x14ac:dyDescent="0.8">
      <c r="A55" s="66" t="s">
        <v>51</v>
      </c>
      <c r="B55" s="65"/>
      <c r="C55" s="70">
        <v>464000</v>
      </c>
      <c r="D55" s="67"/>
      <c r="E55" s="70">
        <v>463663600000</v>
      </c>
      <c r="F55" s="67"/>
      <c r="G55" s="70">
        <v>-463400930381</v>
      </c>
      <c r="H55" s="67"/>
      <c r="I55" s="70">
        <f>E55+G55</f>
        <v>262669619</v>
      </c>
      <c r="J55" s="67"/>
      <c r="K55" s="70">
        <v>464000</v>
      </c>
      <c r="L55" s="67"/>
      <c r="M55" s="70">
        <v>463663600000</v>
      </c>
      <c r="N55" s="67"/>
      <c r="O55" s="70">
        <v>-463861430380</v>
      </c>
      <c r="P55" s="67"/>
      <c r="Q55" s="70">
        <f>M55+O55</f>
        <v>-197830380</v>
      </c>
      <c r="S55" s="105"/>
      <c r="T55" s="105"/>
      <c r="U55" s="105"/>
    </row>
    <row r="56" spans="1:24" ht="41.25" customHeight="1" thickBot="1" x14ac:dyDescent="0.8">
      <c r="A56" s="66"/>
      <c r="B56" s="65"/>
      <c r="C56" s="69">
        <f>SUM(C55)</f>
        <v>464000</v>
      </c>
      <c r="D56" s="62"/>
      <c r="E56" s="69">
        <f>SUM(E55)</f>
        <v>463663600000</v>
      </c>
      <c r="F56" s="62"/>
      <c r="G56" s="69">
        <f>SUM(G55)</f>
        <v>-463400930381</v>
      </c>
      <c r="H56" s="62"/>
      <c r="I56" s="69">
        <f>SUM(I55)</f>
        <v>262669619</v>
      </c>
      <c r="J56" s="62"/>
      <c r="K56" s="69">
        <f>SUM(K55)</f>
        <v>464000</v>
      </c>
      <c r="L56" s="62"/>
      <c r="M56" s="69">
        <f>SUM(M55)</f>
        <v>463663600000</v>
      </c>
      <c r="N56" s="62"/>
      <c r="O56" s="69">
        <f>SUM(O55)</f>
        <v>-463861430380</v>
      </c>
      <c r="P56" s="62"/>
      <c r="Q56" s="69">
        <f>SUM(Q55)</f>
        <v>-197830380</v>
      </c>
      <c r="S56" s="105">
        <f>'درآمد سرمایه گذاری در اوراق به'!O12</f>
        <v>-197830380</v>
      </c>
      <c r="T56" s="105">
        <f>'درآمد سرمایه گذاری در اوراق به'!E12</f>
        <v>262669619</v>
      </c>
      <c r="U56" s="105">
        <v>-197830380</v>
      </c>
      <c r="V56" s="12">
        <f>U56-Q56</f>
        <v>0</v>
      </c>
      <c r="W56" s="105">
        <v>262669619</v>
      </c>
      <c r="X56" s="105">
        <f>W56-I56</f>
        <v>0</v>
      </c>
    </row>
    <row r="57" spans="1:24" ht="41.25" customHeight="1" thickTop="1" x14ac:dyDescent="0.75">
      <c r="A57" s="66"/>
      <c r="B57" s="65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S57" s="105">
        <f>S56-Q56</f>
        <v>0</v>
      </c>
      <c r="T57" s="105">
        <f>T56-I56</f>
        <v>0</v>
      </c>
      <c r="U57" s="105"/>
    </row>
    <row r="58" spans="1:24" ht="27.75" x14ac:dyDescent="0.4">
      <c r="S58" s="105"/>
      <c r="T58" s="105"/>
      <c r="U58" s="105"/>
    </row>
    <row r="59" spans="1:24" ht="27.75" x14ac:dyDescent="0.4">
      <c r="S59" s="105"/>
      <c r="T59" s="105"/>
      <c r="U59" s="105"/>
    </row>
    <row r="60" spans="1:24" ht="27.75" x14ac:dyDescent="0.4">
      <c r="S60" s="105"/>
      <c r="T60" s="105"/>
      <c r="U60" s="105"/>
    </row>
    <row r="61" spans="1:24" ht="27.75" x14ac:dyDescent="0.4">
      <c r="S61" s="105"/>
      <c r="T61" s="105"/>
      <c r="U61" s="105"/>
    </row>
  </sheetData>
  <sortState xmlns:xlrd2="http://schemas.microsoft.com/office/spreadsheetml/2017/richdata2" ref="A37:Q44">
    <sortCondition descending="1" ref="Q37:Q44"/>
  </sortState>
  <mergeCells count="21">
    <mergeCell ref="A35:A36"/>
    <mergeCell ref="C35:I35"/>
    <mergeCell ref="K35:Q35"/>
    <mergeCell ref="A29:Q29"/>
    <mergeCell ref="A30:Q30"/>
    <mergeCell ref="A31:Q31"/>
    <mergeCell ref="A33:Q33"/>
    <mergeCell ref="C34:Q34"/>
    <mergeCell ref="A1:Q1"/>
    <mergeCell ref="A7:A8"/>
    <mergeCell ref="C7:I7"/>
    <mergeCell ref="A2:Q2"/>
    <mergeCell ref="A3:Q3"/>
    <mergeCell ref="A5:Q5"/>
    <mergeCell ref="K7:Q7"/>
    <mergeCell ref="C6:Q6"/>
    <mergeCell ref="A53:A54"/>
    <mergeCell ref="C53:I53"/>
    <mergeCell ref="K53:Q53"/>
    <mergeCell ref="A51:Q51"/>
    <mergeCell ref="C52:Q52"/>
  </mergeCells>
  <pageMargins left="0.39" right="0.39" top="0.39" bottom="0.39" header="0" footer="0"/>
  <pageSetup paperSize="9" scale="39" fitToHeight="0" orientation="landscape" r:id="rId1"/>
  <rowBreaks count="1" manualBreakCount="1">
    <brk id="28" max="1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59"/>
  <sheetViews>
    <sheetView rightToLeft="1" view="pageBreakPreview" zoomScale="44" zoomScaleNormal="100" zoomScaleSheetLayoutView="44" workbookViewId="0">
      <selection activeCell="A54" sqref="A54:XFD59"/>
    </sheetView>
  </sheetViews>
  <sheetFormatPr defaultColWidth="9.140625" defaultRowHeight="15.75" x14ac:dyDescent="0.4"/>
  <cols>
    <col min="1" max="1" width="49.140625" style="19" bestFit="1" customWidth="1"/>
    <col min="2" max="2" width="1.28515625" style="19" customWidth="1"/>
    <col min="3" max="3" width="30.5703125" style="19" customWidth="1"/>
    <col min="4" max="4" width="1.28515625" style="19" customWidth="1"/>
    <col min="5" max="5" width="37.42578125" style="19" bestFit="1" customWidth="1"/>
    <col min="6" max="6" width="1.28515625" style="19" customWidth="1"/>
    <col min="7" max="7" width="36.5703125" style="19" bestFit="1" customWidth="1"/>
    <col min="8" max="8" width="1.28515625" style="19" customWidth="1"/>
    <col min="9" max="9" width="39" style="19" bestFit="1" customWidth="1"/>
    <col min="10" max="10" width="1.28515625" style="19" customWidth="1"/>
    <col min="11" max="11" width="37.7109375" style="19" customWidth="1"/>
    <col min="12" max="12" width="1.28515625" style="19" customWidth="1"/>
    <col min="13" max="13" width="40.5703125" style="19" customWidth="1"/>
    <col min="14" max="14" width="1.28515625" style="19" customWidth="1"/>
    <col min="15" max="15" width="37.7109375" style="19" bestFit="1" customWidth="1"/>
    <col min="16" max="16" width="1.28515625" style="19" customWidth="1"/>
    <col min="17" max="17" width="45" style="19" customWidth="1"/>
    <col min="18" max="18" width="1.28515625" style="19" customWidth="1"/>
    <col min="19" max="20" width="32.5703125" style="19" hidden="1" customWidth="1"/>
    <col min="21" max="21" width="22.5703125" style="19" hidden="1" customWidth="1"/>
    <col min="22" max="16384" width="9.140625" style="19"/>
  </cols>
  <sheetData>
    <row r="1" spans="1:18" ht="57.7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8" ht="57.75" customHeight="1" x14ac:dyDescent="0.4">
      <c r="A2" s="153" t="s">
        <v>59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41"/>
    </row>
    <row r="3" spans="1:18" ht="57.75" customHeight="1" x14ac:dyDescent="0.4">
      <c r="A3" s="153" t="str">
        <f>درآمد!A3</f>
        <v>دوره یک ماهه منتهی به 31 تیر 1405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41"/>
    </row>
    <row r="4" spans="1:18" ht="57.75" customHeight="1" x14ac:dyDescent="0.4"/>
    <row r="5" spans="1:18" ht="57.75" customHeight="1" x14ac:dyDescent="0.4">
      <c r="A5" s="152" t="s">
        <v>136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42"/>
    </row>
    <row r="6" spans="1:18" ht="57.75" customHeight="1" x14ac:dyDescent="0.4">
      <c r="A6" s="35"/>
      <c r="B6" s="35"/>
      <c r="C6" s="158" t="s">
        <v>103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42"/>
    </row>
    <row r="7" spans="1:18" ht="57.75" customHeight="1" thickBot="1" x14ac:dyDescent="0.8">
      <c r="A7" s="160" t="s">
        <v>60</v>
      </c>
      <c r="B7" s="65"/>
      <c r="C7" s="145" t="str">
        <f>'درآمد سرمایه گذاری در سهام'!C7</f>
        <v>طی تیر ماه</v>
      </c>
      <c r="D7" s="145"/>
      <c r="E7" s="145"/>
      <c r="F7" s="145"/>
      <c r="G7" s="145"/>
      <c r="H7" s="145"/>
      <c r="I7" s="145"/>
      <c r="J7" s="65"/>
      <c r="K7" s="145" t="str">
        <f>'درآمد سرمایه گذاری در سهام'!M7</f>
        <v>از ابتدای سال مالی تا پایان تیر ماه</v>
      </c>
      <c r="L7" s="145"/>
      <c r="M7" s="145"/>
      <c r="N7" s="145"/>
      <c r="O7" s="145"/>
      <c r="P7" s="145"/>
      <c r="Q7" s="145"/>
      <c r="R7" s="43"/>
    </row>
    <row r="8" spans="1:18" ht="57.75" customHeight="1" thickBot="1" x14ac:dyDescent="0.8">
      <c r="A8" s="145"/>
      <c r="B8" s="65"/>
      <c r="C8" s="64" t="s">
        <v>6</v>
      </c>
      <c r="D8" s="65"/>
      <c r="E8" s="64" t="s">
        <v>92</v>
      </c>
      <c r="F8" s="65"/>
      <c r="G8" s="64" t="s">
        <v>93</v>
      </c>
      <c r="H8" s="65"/>
      <c r="I8" s="64" t="s">
        <v>94</v>
      </c>
      <c r="J8" s="65"/>
      <c r="K8" s="64" t="s">
        <v>6</v>
      </c>
      <c r="L8" s="65"/>
      <c r="M8" s="64" t="s">
        <v>92</v>
      </c>
      <c r="N8" s="65"/>
      <c r="O8" s="64" t="s">
        <v>93</v>
      </c>
      <c r="P8" s="65"/>
      <c r="Q8" s="64" t="s">
        <v>94</v>
      </c>
      <c r="R8" s="44"/>
    </row>
    <row r="9" spans="1:18" ht="57.75" customHeight="1" x14ac:dyDescent="0.75">
      <c r="A9" s="66" t="s">
        <v>15</v>
      </c>
      <c r="B9" s="65"/>
      <c r="C9" s="67">
        <v>397381634</v>
      </c>
      <c r="D9" s="67"/>
      <c r="E9" s="67">
        <v>6625579594953</v>
      </c>
      <c r="F9" s="67"/>
      <c r="G9" s="67">
        <v>-4226501295816</v>
      </c>
      <c r="H9" s="67"/>
      <c r="I9" s="67">
        <f>E9+G9</f>
        <v>2399078299137</v>
      </c>
      <c r="J9" s="67"/>
      <c r="K9" s="67">
        <v>417581634</v>
      </c>
      <c r="L9" s="67"/>
      <c r="M9" s="67">
        <v>6952703792394</v>
      </c>
      <c r="N9" s="67"/>
      <c r="O9" s="67">
        <v>-4439997067311</v>
      </c>
      <c r="P9" s="67"/>
      <c r="Q9" s="67">
        <f>M9+O9</f>
        <v>2512706725083</v>
      </c>
      <c r="R9" s="27"/>
    </row>
    <row r="10" spans="1:18" ht="57.75" customHeight="1" x14ac:dyDescent="0.75">
      <c r="A10" s="66" t="s">
        <v>27</v>
      </c>
      <c r="B10" s="65"/>
      <c r="C10" s="67">
        <v>1794900642</v>
      </c>
      <c r="D10" s="67"/>
      <c r="E10" s="67">
        <v>5510344970940</v>
      </c>
      <c r="F10" s="67"/>
      <c r="G10" s="67">
        <v>-4046502616413</v>
      </c>
      <c r="H10" s="67"/>
      <c r="I10" s="67">
        <f t="shared" ref="I10:I21" si="0">E10+G10</f>
        <v>1463842354527</v>
      </c>
      <c r="J10" s="67"/>
      <c r="K10" s="67">
        <v>1794900642</v>
      </c>
      <c r="L10" s="67"/>
      <c r="M10" s="67">
        <v>5510344970940</v>
      </c>
      <c r="N10" s="67"/>
      <c r="O10" s="67">
        <v>-4046502616413</v>
      </c>
      <c r="P10" s="67"/>
      <c r="Q10" s="67">
        <f t="shared" ref="Q10:Q21" si="1">M10+O10</f>
        <v>1463842354527</v>
      </c>
      <c r="R10" s="27"/>
    </row>
    <row r="11" spans="1:18" ht="57.75" customHeight="1" x14ac:dyDescent="0.75">
      <c r="A11" s="66" t="s">
        <v>17</v>
      </c>
      <c r="B11" s="65"/>
      <c r="C11" s="67">
        <v>4329800000</v>
      </c>
      <c r="D11" s="67"/>
      <c r="E11" s="67">
        <v>19683717597796</v>
      </c>
      <c r="F11" s="67"/>
      <c r="G11" s="67">
        <v>-19097232277413</v>
      </c>
      <c r="H11" s="67"/>
      <c r="I11" s="67">
        <f t="shared" si="0"/>
        <v>586485320383</v>
      </c>
      <c r="J11" s="67"/>
      <c r="K11" s="67">
        <v>4331300000</v>
      </c>
      <c r="L11" s="67"/>
      <c r="M11" s="67">
        <v>19690913624715</v>
      </c>
      <c r="N11" s="67"/>
      <c r="O11" s="67">
        <v>-19103842772399</v>
      </c>
      <c r="P11" s="67"/>
      <c r="Q11" s="67">
        <f t="shared" si="1"/>
        <v>587070852316</v>
      </c>
      <c r="R11" s="27"/>
    </row>
    <row r="12" spans="1:18" ht="57.75" customHeight="1" x14ac:dyDescent="0.75">
      <c r="A12" s="66" t="s">
        <v>141</v>
      </c>
      <c r="B12" s="65"/>
      <c r="C12" s="67">
        <v>0</v>
      </c>
      <c r="D12" s="67"/>
      <c r="E12" s="67">
        <v>0</v>
      </c>
      <c r="F12" s="67"/>
      <c r="G12" s="67">
        <v>0</v>
      </c>
      <c r="H12" s="67"/>
      <c r="I12" s="67">
        <f t="shared" si="0"/>
        <v>0</v>
      </c>
      <c r="J12" s="67"/>
      <c r="K12" s="67">
        <v>736668414</v>
      </c>
      <c r="L12" s="67"/>
      <c r="M12" s="67">
        <v>1197743862219</v>
      </c>
      <c r="N12" s="67"/>
      <c r="O12" s="67">
        <v>-888588817462</v>
      </c>
      <c r="P12" s="67"/>
      <c r="Q12" s="67">
        <v>309155044757</v>
      </c>
      <c r="R12" s="27"/>
    </row>
    <row r="13" spans="1:18" ht="57.75" customHeight="1" x14ac:dyDescent="0.75">
      <c r="A13" s="66" t="s">
        <v>23</v>
      </c>
      <c r="B13" s="65"/>
      <c r="C13" s="67">
        <v>0</v>
      </c>
      <c r="D13" s="67"/>
      <c r="E13" s="67">
        <v>0</v>
      </c>
      <c r="F13" s="67"/>
      <c r="G13" s="67">
        <v>0</v>
      </c>
      <c r="H13" s="67"/>
      <c r="I13" s="67">
        <f t="shared" si="0"/>
        <v>0</v>
      </c>
      <c r="J13" s="67"/>
      <c r="K13" s="67">
        <v>165483407</v>
      </c>
      <c r="L13" s="67"/>
      <c r="M13" s="67">
        <v>368697028569</v>
      </c>
      <c r="N13" s="67"/>
      <c r="O13" s="67">
        <v>-289276255854</v>
      </c>
      <c r="P13" s="67"/>
      <c r="Q13" s="67">
        <f t="shared" si="1"/>
        <v>79420772715</v>
      </c>
      <c r="R13" s="27"/>
    </row>
    <row r="14" spans="1:18" ht="57.75" customHeight="1" x14ac:dyDescent="0.75">
      <c r="A14" s="66" t="s">
        <v>140</v>
      </c>
      <c r="B14" s="65"/>
      <c r="C14" s="67">
        <v>49300000</v>
      </c>
      <c r="D14" s="67"/>
      <c r="E14" s="67">
        <v>146777365226</v>
      </c>
      <c r="F14" s="67"/>
      <c r="G14" s="67">
        <v>-144086388865</v>
      </c>
      <c r="H14" s="67"/>
      <c r="I14" s="67">
        <f t="shared" si="0"/>
        <v>2690976361</v>
      </c>
      <c r="J14" s="67"/>
      <c r="K14" s="67">
        <v>252900000</v>
      </c>
      <c r="L14" s="67"/>
      <c r="M14" s="67">
        <v>786455432170</v>
      </c>
      <c r="N14" s="67"/>
      <c r="O14" s="67">
        <v>-736619633541</v>
      </c>
      <c r="P14" s="67"/>
      <c r="Q14" s="67">
        <f t="shared" si="1"/>
        <v>49835798629</v>
      </c>
      <c r="R14" s="27"/>
    </row>
    <row r="15" spans="1:18" ht="57.75" customHeight="1" x14ac:dyDescent="0.75">
      <c r="A15" s="66" t="s">
        <v>14</v>
      </c>
      <c r="B15" s="65"/>
      <c r="C15" s="67">
        <v>2279487</v>
      </c>
      <c r="D15" s="67"/>
      <c r="E15" s="67">
        <v>33404021811</v>
      </c>
      <c r="F15" s="67"/>
      <c r="G15" s="67">
        <v>-19429413542</v>
      </c>
      <c r="H15" s="67"/>
      <c r="I15" s="67">
        <f t="shared" si="0"/>
        <v>13974608269</v>
      </c>
      <c r="J15" s="67"/>
      <c r="K15" s="67">
        <v>9730487</v>
      </c>
      <c r="L15" s="67"/>
      <c r="M15" s="67">
        <v>120275178682</v>
      </c>
      <c r="N15" s="67"/>
      <c r="O15" s="67">
        <v>-80849642832</v>
      </c>
      <c r="P15" s="67"/>
      <c r="Q15" s="67">
        <f t="shared" si="1"/>
        <v>39425535850</v>
      </c>
      <c r="R15" s="27"/>
    </row>
    <row r="16" spans="1:18" ht="57.75" customHeight="1" x14ac:dyDescent="0.75">
      <c r="A16" s="66" t="s">
        <v>18</v>
      </c>
      <c r="B16" s="65"/>
      <c r="C16" s="67">
        <v>277688047</v>
      </c>
      <c r="D16" s="67"/>
      <c r="E16" s="67">
        <v>159164394525</v>
      </c>
      <c r="F16" s="67"/>
      <c r="G16" s="67">
        <v>-127333202946</v>
      </c>
      <c r="H16" s="67"/>
      <c r="I16" s="67">
        <f>E16+G16</f>
        <v>31831191579</v>
      </c>
      <c r="J16" s="67"/>
      <c r="K16" s="67">
        <v>325688047</v>
      </c>
      <c r="L16" s="67"/>
      <c r="M16" s="67">
        <v>184528104158</v>
      </c>
      <c r="N16" s="67"/>
      <c r="O16" s="67">
        <v>-148016093839</v>
      </c>
      <c r="P16" s="67"/>
      <c r="Q16" s="67">
        <f t="shared" si="1"/>
        <v>36512010319</v>
      </c>
      <c r="R16" s="27"/>
    </row>
    <row r="17" spans="1:26" ht="57.75" customHeight="1" x14ac:dyDescent="0.75">
      <c r="A17" s="66" t="s">
        <v>21</v>
      </c>
      <c r="B17" s="65"/>
      <c r="C17" s="67">
        <v>14400000</v>
      </c>
      <c r="D17" s="67"/>
      <c r="E17" s="67">
        <v>44707996391</v>
      </c>
      <c r="F17" s="67"/>
      <c r="G17" s="67">
        <v>-40921361000</v>
      </c>
      <c r="H17" s="67"/>
      <c r="I17" s="67">
        <f t="shared" ref="I17:I18" si="2">E17+G17</f>
        <v>3786635391</v>
      </c>
      <c r="J17" s="67"/>
      <c r="K17" s="67">
        <v>30400000</v>
      </c>
      <c r="L17" s="67"/>
      <c r="M17" s="67">
        <v>100613476134</v>
      </c>
      <c r="N17" s="67"/>
      <c r="O17" s="67">
        <v>-86272325934</v>
      </c>
      <c r="P17" s="67"/>
      <c r="Q17" s="67">
        <f t="shared" si="1"/>
        <v>14341150200</v>
      </c>
      <c r="R17" s="27"/>
    </row>
    <row r="18" spans="1:26" ht="57.75" customHeight="1" x14ac:dyDescent="0.75">
      <c r="A18" s="66" t="s">
        <v>20</v>
      </c>
      <c r="B18" s="65"/>
      <c r="C18" s="67">
        <v>1657103</v>
      </c>
      <c r="D18" s="67"/>
      <c r="E18" s="67">
        <v>34763159271</v>
      </c>
      <c r="F18" s="67"/>
      <c r="G18" s="67">
        <v>-26030029440</v>
      </c>
      <c r="H18" s="67"/>
      <c r="I18" s="67">
        <f t="shared" si="2"/>
        <v>8733129831</v>
      </c>
      <c r="J18" s="67"/>
      <c r="K18" s="67">
        <v>1857103</v>
      </c>
      <c r="L18" s="67"/>
      <c r="M18" s="67">
        <v>38969959681</v>
      </c>
      <c r="N18" s="67"/>
      <c r="O18" s="67">
        <v>-29065269176</v>
      </c>
      <c r="P18" s="67"/>
      <c r="Q18" s="67">
        <v>9904690505</v>
      </c>
      <c r="R18" s="27"/>
    </row>
    <row r="19" spans="1:26" ht="57.75" customHeight="1" x14ac:dyDescent="0.75">
      <c r="A19" s="66" t="s">
        <v>16</v>
      </c>
      <c r="B19" s="65"/>
      <c r="C19" s="67">
        <v>1300000</v>
      </c>
      <c r="D19" s="67"/>
      <c r="E19" s="67">
        <v>15469049536</v>
      </c>
      <c r="F19" s="67"/>
      <c r="G19" s="67">
        <v>-11445520508</v>
      </c>
      <c r="H19" s="67"/>
      <c r="I19" s="67">
        <f t="shared" si="0"/>
        <v>4023529028</v>
      </c>
      <c r="J19" s="67"/>
      <c r="K19" s="67">
        <v>4060530</v>
      </c>
      <c r="L19" s="67"/>
      <c r="M19" s="67">
        <v>44951637655</v>
      </c>
      <c r="N19" s="67"/>
      <c r="O19" s="67">
        <v>-35752467245</v>
      </c>
      <c r="P19" s="67"/>
      <c r="Q19" s="67">
        <f t="shared" si="1"/>
        <v>9199170410</v>
      </c>
      <c r="R19" s="27"/>
    </row>
    <row r="20" spans="1:26" ht="57.75" customHeight="1" x14ac:dyDescent="0.75">
      <c r="A20" s="66" t="s">
        <v>13</v>
      </c>
      <c r="B20" s="65"/>
      <c r="C20" s="67">
        <v>240852</v>
      </c>
      <c r="D20" s="67"/>
      <c r="E20" s="67">
        <v>13986625047</v>
      </c>
      <c r="F20" s="67"/>
      <c r="G20" s="67">
        <v>-14303564508</v>
      </c>
      <c r="H20" s="67"/>
      <c r="I20" s="67">
        <f t="shared" si="0"/>
        <v>-316939461</v>
      </c>
      <c r="J20" s="67"/>
      <c r="K20" s="67">
        <v>633052</v>
      </c>
      <c r="L20" s="67"/>
      <c r="M20" s="67">
        <v>37793448204</v>
      </c>
      <c r="N20" s="67"/>
      <c r="O20" s="67">
        <v>-37590002774</v>
      </c>
      <c r="P20" s="67"/>
      <c r="Q20" s="67">
        <f t="shared" si="1"/>
        <v>203445430</v>
      </c>
      <c r="R20" s="27"/>
    </row>
    <row r="21" spans="1:26" ht="57.75" customHeight="1" x14ac:dyDescent="0.75">
      <c r="A21" s="66" t="s">
        <v>12</v>
      </c>
      <c r="B21" s="65"/>
      <c r="C21" s="67">
        <v>1000000</v>
      </c>
      <c r="D21" s="67"/>
      <c r="E21" s="67">
        <v>2083415418</v>
      </c>
      <c r="F21" s="67"/>
      <c r="G21" s="67">
        <v>-2208005505</v>
      </c>
      <c r="H21" s="67"/>
      <c r="I21" s="67">
        <f t="shared" si="0"/>
        <v>-124590087</v>
      </c>
      <c r="J21" s="67"/>
      <c r="K21" s="67">
        <v>2075542</v>
      </c>
      <c r="L21" s="67"/>
      <c r="M21" s="67">
        <v>4694243868</v>
      </c>
      <c r="N21" s="67"/>
      <c r="O21" s="67">
        <v>-4572814095</v>
      </c>
      <c r="P21" s="67"/>
      <c r="Q21" s="67">
        <f t="shared" si="1"/>
        <v>121429773</v>
      </c>
      <c r="R21" s="27"/>
    </row>
    <row r="22" spans="1:26" ht="57.75" customHeight="1" x14ac:dyDescent="0.75">
      <c r="A22" s="66" t="s">
        <v>26</v>
      </c>
      <c r="B22" s="65"/>
      <c r="C22" s="67">
        <v>85081</v>
      </c>
      <c r="D22" s="67"/>
      <c r="E22" s="67">
        <v>167907271</v>
      </c>
      <c r="F22" s="67"/>
      <c r="G22" s="67">
        <v>-163783796</v>
      </c>
      <c r="H22" s="67"/>
      <c r="I22" s="67">
        <f>E22+G22</f>
        <v>4123475</v>
      </c>
      <c r="J22" s="67"/>
      <c r="K22" s="67">
        <v>85081</v>
      </c>
      <c r="L22" s="67"/>
      <c r="M22" s="67">
        <v>167907271</v>
      </c>
      <c r="N22" s="67"/>
      <c r="O22" s="67">
        <v>-163783796</v>
      </c>
      <c r="P22" s="67"/>
      <c r="Q22" s="67">
        <f>M22+O22</f>
        <v>4123475</v>
      </c>
      <c r="R22" s="27"/>
    </row>
    <row r="23" spans="1:26" ht="57.75" customHeight="1" x14ac:dyDescent="0.75">
      <c r="A23" s="66" t="s">
        <v>28</v>
      </c>
      <c r="B23" s="65"/>
      <c r="C23" s="67">
        <v>15102356</v>
      </c>
      <c r="D23" s="67"/>
      <c r="E23" s="67">
        <v>33666116732</v>
      </c>
      <c r="F23" s="67"/>
      <c r="G23" s="67">
        <v>-37232306134</v>
      </c>
      <c r="H23" s="67"/>
      <c r="I23" s="67">
        <f>E23+G23</f>
        <v>-3566189402</v>
      </c>
      <c r="J23" s="67"/>
      <c r="K23" s="67">
        <v>15102359</v>
      </c>
      <c r="L23" s="67"/>
      <c r="M23" s="67">
        <v>33666116735</v>
      </c>
      <c r="N23" s="67"/>
      <c r="O23" s="67">
        <v>-37232313595</v>
      </c>
      <c r="P23" s="67"/>
      <c r="Q23" s="67">
        <f>M23+O23</f>
        <v>-3566196860</v>
      </c>
      <c r="R23" s="27"/>
    </row>
    <row r="24" spans="1:26" ht="57.75" customHeight="1" x14ac:dyDescent="0.75">
      <c r="A24" s="66" t="s">
        <v>22</v>
      </c>
      <c r="B24" s="65"/>
      <c r="C24" s="67">
        <v>0</v>
      </c>
      <c r="D24" s="67"/>
      <c r="E24" s="67">
        <v>0</v>
      </c>
      <c r="F24" s="67"/>
      <c r="G24" s="67">
        <v>0</v>
      </c>
      <c r="H24" s="67"/>
      <c r="I24" s="67">
        <f>E24+G24</f>
        <v>0</v>
      </c>
      <c r="J24" s="67"/>
      <c r="K24" s="67">
        <v>16651591</v>
      </c>
      <c r="L24" s="67"/>
      <c r="M24" s="67">
        <v>53444732430</v>
      </c>
      <c r="N24" s="67"/>
      <c r="O24" s="67">
        <v>-57547178910</v>
      </c>
      <c r="P24" s="67"/>
      <c r="Q24" s="67">
        <f>M24+O24</f>
        <v>-4102446480</v>
      </c>
      <c r="R24" s="27"/>
    </row>
    <row r="25" spans="1:26" ht="57.75" customHeight="1" thickBot="1" x14ac:dyDescent="0.8">
      <c r="A25" s="66" t="s">
        <v>25</v>
      </c>
      <c r="B25" s="65"/>
      <c r="C25" s="67">
        <v>34938105</v>
      </c>
      <c r="D25" s="67"/>
      <c r="E25" s="67">
        <v>505001841815</v>
      </c>
      <c r="F25" s="67"/>
      <c r="G25" s="67">
        <v>-522901480432</v>
      </c>
      <c r="H25" s="67"/>
      <c r="I25" s="67">
        <f>E25+G25</f>
        <v>-17899638617</v>
      </c>
      <c r="J25" s="67"/>
      <c r="K25" s="67">
        <v>53164157</v>
      </c>
      <c r="L25" s="67"/>
      <c r="M25" s="67">
        <v>792057974421</v>
      </c>
      <c r="N25" s="67"/>
      <c r="O25" s="67">
        <v>-796133410178</v>
      </c>
      <c r="P25" s="67"/>
      <c r="Q25" s="67">
        <f>M25+O25</f>
        <v>-4075435757</v>
      </c>
      <c r="R25" s="27"/>
    </row>
    <row r="26" spans="1:26" ht="57.75" customHeight="1" thickBot="1" x14ac:dyDescent="0.8">
      <c r="A26" s="68"/>
      <c r="B26" s="65"/>
      <c r="C26" s="69">
        <f>SUM(C9:C25)</f>
        <v>6920073307</v>
      </c>
      <c r="D26" s="62"/>
      <c r="E26" s="69">
        <f>SUM(E9:E25)</f>
        <v>32808834056732</v>
      </c>
      <c r="F26" s="62"/>
      <c r="G26" s="69">
        <f>SUM(G9:G25)</f>
        <v>-28316291246318</v>
      </c>
      <c r="H26" s="62"/>
      <c r="I26" s="69">
        <f>SUM(I9:I25)</f>
        <v>4492542810414</v>
      </c>
      <c r="J26" s="62"/>
      <c r="K26" s="69">
        <f>SUM(K9:K25)</f>
        <v>8158282046</v>
      </c>
      <c r="L26" s="62"/>
      <c r="M26" s="69">
        <f>SUM(M9:M25)</f>
        <v>35918021490246</v>
      </c>
      <c r="N26" s="62"/>
      <c r="O26" s="69">
        <f>SUM(O9:O25)</f>
        <v>-30818022465354</v>
      </c>
      <c r="P26" s="62"/>
      <c r="Q26" s="69">
        <f>SUM(Q9:Q25)</f>
        <v>5099999024892</v>
      </c>
      <c r="R26" s="27"/>
      <c r="S26" s="67">
        <f>4790843980135+309155044757</f>
        <v>5099999024892</v>
      </c>
      <c r="T26" s="67">
        <v>4492542810414</v>
      </c>
      <c r="U26" s="12"/>
      <c r="V26" s="12"/>
      <c r="W26" s="12"/>
      <c r="X26" s="12"/>
      <c r="Y26" s="12"/>
      <c r="Z26" s="12"/>
    </row>
    <row r="27" spans="1:26" ht="23.25" thickTop="1" x14ac:dyDescent="0.4">
      <c r="S27" s="12">
        <f>S26-Q26</f>
        <v>0</v>
      </c>
      <c r="T27" s="12">
        <f>T26-I26</f>
        <v>0</v>
      </c>
      <c r="U27" s="12"/>
      <c r="V27" s="12"/>
      <c r="W27" s="12"/>
      <c r="X27" s="12"/>
      <c r="Y27" s="12"/>
      <c r="Z27" s="12"/>
    </row>
    <row r="28" spans="1:26" ht="39.75" customHeight="1" x14ac:dyDescent="0.4">
      <c r="A28" s="153" t="s">
        <v>0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S28" s="12"/>
      <c r="T28" s="12"/>
      <c r="U28" s="12"/>
      <c r="V28" s="12"/>
      <c r="W28" s="12"/>
      <c r="X28" s="12"/>
      <c r="Y28" s="12"/>
      <c r="Z28" s="12"/>
    </row>
    <row r="29" spans="1:26" ht="39.75" customHeight="1" x14ac:dyDescent="0.4">
      <c r="A29" s="153" t="s">
        <v>59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S29" s="12"/>
      <c r="T29" s="12"/>
      <c r="U29" s="12"/>
      <c r="V29" s="12"/>
      <c r="W29" s="12"/>
      <c r="X29" s="12"/>
      <c r="Y29" s="12"/>
      <c r="Z29" s="12"/>
    </row>
    <row r="30" spans="1:26" ht="39.75" customHeight="1" x14ac:dyDescent="0.4">
      <c r="A30" s="153" t="str">
        <f>A3</f>
        <v>دوره یک ماهه منتهی به 31 تیر 1405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S30" s="12"/>
      <c r="T30" s="12"/>
      <c r="U30" s="12"/>
      <c r="V30" s="12"/>
      <c r="W30" s="12"/>
      <c r="X30" s="12"/>
      <c r="Y30" s="12"/>
      <c r="Z30" s="12"/>
    </row>
    <row r="31" spans="1:26" ht="40.5" customHeight="1" x14ac:dyDescent="0.4">
      <c r="S31" s="12"/>
      <c r="T31" s="12"/>
      <c r="U31" s="12"/>
      <c r="V31" s="12"/>
      <c r="W31" s="12"/>
      <c r="X31" s="12"/>
      <c r="Y31" s="12"/>
      <c r="Z31" s="12"/>
    </row>
    <row r="32" spans="1:26" ht="53.25" customHeight="1" x14ac:dyDescent="0.4">
      <c r="A32" s="152" t="s">
        <v>137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S32" s="12">
        <f>I26</f>
        <v>4492542810414</v>
      </c>
      <c r="T32" s="12">
        <f>'درآمد اعمال اختیار'!K17</f>
        <v>0</v>
      </c>
      <c r="U32" s="12">
        <f>S32-'درآمد سرمایه گذاری در سهام'!G38</f>
        <v>0</v>
      </c>
      <c r="V32" s="12"/>
      <c r="W32" s="12"/>
      <c r="X32" s="12"/>
      <c r="Y32" s="12"/>
      <c r="Z32" s="12"/>
    </row>
    <row r="33" spans="1:26" ht="53.25" customHeight="1" x14ac:dyDescent="0.4">
      <c r="A33" s="35"/>
      <c r="B33" s="35"/>
      <c r="C33" s="158" t="s">
        <v>103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S33" s="12">
        <f>I44</f>
        <v>85224307156</v>
      </c>
      <c r="T33" s="12">
        <f>S33-'درآمد سرمایه گذاری در صندوق'!G24</f>
        <v>0</v>
      </c>
      <c r="U33" s="12">
        <f>U32-'درآمد سرمایه گذاری در سهام'!Q38</f>
        <v>-5104791558503</v>
      </c>
      <c r="V33" s="12"/>
      <c r="W33" s="12"/>
      <c r="X33" s="12"/>
      <c r="Y33" s="12"/>
      <c r="Z33" s="12"/>
    </row>
    <row r="34" spans="1:26" ht="53.25" customHeight="1" thickBot="1" x14ac:dyDescent="0.8">
      <c r="A34" s="160" t="s">
        <v>60</v>
      </c>
      <c r="B34" s="65"/>
      <c r="C34" s="145" t="str">
        <f>C7</f>
        <v>طی تیر ماه</v>
      </c>
      <c r="D34" s="145"/>
      <c r="E34" s="145"/>
      <c r="F34" s="145"/>
      <c r="G34" s="145"/>
      <c r="H34" s="145"/>
      <c r="I34" s="145"/>
      <c r="J34" s="65"/>
      <c r="K34" s="145" t="str">
        <f>K7</f>
        <v>از ابتدای سال مالی تا پایان تیر ماه</v>
      </c>
      <c r="L34" s="145"/>
      <c r="M34" s="145"/>
      <c r="N34" s="145"/>
      <c r="O34" s="145"/>
      <c r="P34" s="145"/>
      <c r="Q34" s="145"/>
      <c r="S34" s="12">
        <f>I52</f>
        <v>-59669619</v>
      </c>
      <c r="T34" s="12">
        <f>S34-'درآمد سرمایه گذاری در اوراق به'!G12</f>
        <v>0</v>
      </c>
      <c r="U34" s="12"/>
      <c r="V34" s="12"/>
      <c r="W34" s="12"/>
      <c r="X34" s="12"/>
      <c r="Y34" s="12"/>
      <c r="Z34" s="12"/>
    </row>
    <row r="35" spans="1:26" ht="53.25" customHeight="1" thickBot="1" x14ac:dyDescent="0.8">
      <c r="A35" s="145"/>
      <c r="B35" s="65"/>
      <c r="C35" s="64" t="s">
        <v>6</v>
      </c>
      <c r="D35" s="65"/>
      <c r="E35" s="64" t="s">
        <v>92</v>
      </c>
      <c r="F35" s="65"/>
      <c r="G35" s="64" t="s">
        <v>93</v>
      </c>
      <c r="H35" s="65"/>
      <c r="I35" s="64" t="s">
        <v>94</v>
      </c>
      <c r="J35" s="65"/>
      <c r="K35" s="64" t="s">
        <v>6</v>
      </c>
      <c r="L35" s="65"/>
      <c r="M35" s="64" t="s">
        <v>92</v>
      </c>
      <c r="N35" s="65"/>
      <c r="O35" s="64" t="s">
        <v>93</v>
      </c>
      <c r="P35" s="65"/>
      <c r="Q35" s="64" t="s">
        <v>94</v>
      </c>
      <c r="S35" s="12"/>
      <c r="T35" s="12"/>
      <c r="U35" s="12"/>
      <c r="V35" s="12"/>
      <c r="W35" s="12"/>
      <c r="X35" s="12"/>
      <c r="Y35" s="12"/>
      <c r="Z35" s="12"/>
    </row>
    <row r="36" spans="1:26" ht="53.25" customHeight="1" x14ac:dyDescent="0.75">
      <c r="A36" s="66" t="s">
        <v>40</v>
      </c>
      <c r="B36" s="65"/>
      <c r="C36" s="67">
        <v>30833596</v>
      </c>
      <c r="D36" s="67"/>
      <c r="E36" s="67">
        <v>1039117737522</v>
      </c>
      <c r="F36" s="67"/>
      <c r="G36" s="67">
        <v>-999500223201</v>
      </c>
      <c r="H36" s="67"/>
      <c r="I36" s="67">
        <f>E36+G36</f>
        <v>39617514321</v>
      </c>
      <c r="J36" s="67"/>
      <c r="K36" s="67">
        <v>194094596</v>
      </c>
      <c r="L36" s="67"/>
      <c r="M36" s="67">
        <v>6207178940310</v>
      </c>
      <c r="N36" s="67"/>
      <c r="O36" s="67">
        <v>-5949676498877</v>
      </c>
      <c r="P36" s="67"/>
      <c r="Q36" s="67">
        <f>M36+O36</f>
        <v>257502441433</v>
      </c>
      <c r="S36" s="67"/>
      <c r="T36" s="67"/>
      <c r="U36" s="12"/>
      <c r="V36" s="12"/>
      <c r="W36" s="12"/>
      <c r="X36" s="12"/>
      <c r="Y36" s="12"/>
      <c r="Z36" s="12"/>
    </row>
    <row r="37" spans="1:26" ht="53.25" customHeight="1" x14ac:dyDescent="0.75">
      <c r="A37" s="66" t="s">
        <v>42</v>
      </c>
      <c r="B37" s="65"/>
      <c r="C37" s="67">
        <v>21600000</v>
      </c>
      <c r="D37" s="67"/>
      <c r="E37" s="67">
        <v>381488074490</v>
      </c>
      <c r="F37" s="67"/>
      <c r="G37" s="67">
        <v>-349607112529</v>
      </c>
      <c r="H37" s="67"/>
      <c r="I37" s="67">
        <f>E37+G37</f>
        <v>31880961961</v>
      </c>
      <c r="J37" s="67"/>
      <c r="K37" s="67">
        <v>69800000</v>
      </c>
      <c r="L37" s="67"/>
      <c r="M37" s="67">
        <v>1198607250683</v>
      </c>
      <c r="N37" s="67"/>
      <c r="O37" s="67">
        <v>-1128127495660</v>
      </c>
      <c r="P37" s="67"/>
      <c r="Q37" s="67">
        <f>M37+O37</f>
        <v>70479755023</v>
      </c>
      <c r="S37" s="12"/>
      <c r="T37" s="12"/>
      <c r="U37" s="12"/>
      <c r="V37" s="12"/>
      <c r="W37" s="12"/>
      <c r="X37" s="12"/>
      <c r="Y37" s="12"/>
      <c r="Z37" s="12"/>
    </row>
    <row r="38" spans="1:26" ht="53.25" customHeight="1" x14ac:dyDescent="0.75">
      <c r="A38" s="66" t="s">
        <v>146</v>
      </c>
      <c r="B38" s="65"/>
      <c r="C38" s="67">
        <v>19770000</v>
      </c>
      <c r="D38" s="67"/>
      <c r="E38" s="67">
        <v>529798724660</v>
      </c>
      <c r="F38" s="67"/>
      <c r="G38" s="67">
        <v>-516446716202</v>
      </c>
      <c r="H38" s="67"/>
      <c r="I38" s="67">
        <f>E38+G38</f>
        <v>13352008458</v>
      </c>
      <c r="J38" s="67"/>
      <c r="K38" s="67">
        <v>22770000</v>
      </c>
      <c r="L38" s="67"/>
      <c r="M38" s="67">
        <v>605562776360</v>
      </c>
      <c r="N38" s="67"/>
      <c r="O38" s="67">
        <v>-587303619470</v>
      </c>
      <c r="P38" s="67"/>
      <c r="Q38" s="67">
        <f t="shared" ref="Q38:Q39" si="3">M38+O38</f>
        <v>18259156890</v>
      </c>
      <c r="S38" s="12"/>
      <c r="T38" s="12"/>
      <c r="U38" s="12"/>
      <c r="V38" s="12"/>
      <c r="W38" s="12"/>
      <c r="X38" s="12"/>
      <c r="Y38" s="12"/>
      <c r="Z38" s="12"/>
    </row>
    <row r="39" spans="1:26" ht="53.25" customHeight="1" x14ac:dyDescent="0.75">
      <c r="A39" s="66" t="s">
        <v>41</v>
      </c>
      <c r="B39" s="65"/>
      <c r="C39" s="67">
        <v>0</v>
      </c>
      <c r="D39" s="67"/>
      <c r="E39" s="67">
        <v>0</v>
      </c>
      <c r="F39" s="67"/>
      <c r="G39" s="67">
        <v>0</v>
      </c>
      <c r="H39" s="67"/>
      <c r="I39" s="67">
        <f>E39+G39</f>
        <v>0</v>
      </c>
      <c r="J39" s="67"/>
      <c r="K39" s="67">
        <v>44130000</v>
      </c>
      <c r="L39" s="67"/>
      <c r="M39" s="67">
        <v>2623400351171</v>
      </c>
      <c r="N39" s="67"/>
      <c r="O39" s="67">
        <v>-2616223196458</v>
      </c>
      <c r="P39" s="67"/>
      <c r="Q39" s="67">
        <f t="shared" si="3"/>
        <v>7177154713</v>
      </c>
      <c r="S39" s="12"/>
      <c r="T39" s="12"/>
      <c r="U39" s="12"/>
      <c r="V39" s="12"/>
      <c r="W39" s="12"/>
      <c r="X39" s="12"/>
      <c r="Y39" s="12"/>
      <c r="Z39" s="12"/>
    </row>
    <row r="40" spans="1:26" ht="53.25" customHeight="1" x14ac:dyDescent="0.75">
      <c r="A40" s="66" t="s">
        <v>155</v>
      </c>
      <c r="B40" s="65"/>
      <c r="C40" s="67">
        <v>204615</v>
      </c>
      <c r="D40" s="67"/>
      <c r="E40" s="67">
        <v>2380148737</v>
      </c>
      <c r="F40" s="67"/>
      <c r="G40" s="67">
        <v>-2006326321</v>
      </c>
      <c r="H40" s="67"/>
      <c r="I40" s="67">
        <f t="shared" ref="I40:I42" si="4">E40+G40</f>
        <v>373822416</v>
      </c>
      <c r="J40" s="67"/>
      <c r="K40" s="67">
        <v>1133644</v>
      </c>
      <c r="L40" s="67"/>
      <c r="M40" s="67">
        <v>11219980402</v>
      </c>
      <c r="N40" s="67"/>
      <c r="O40" s="67">
        <v>-10045225010</v>
      </c>
      <c r="P40" s="67"/>
      <c r="Q40" s="67">
        <f t="shared" ref="Q40:Q42" si="5">M40+O40</f>
        <v>1174755392</v>
      </c>
      <c r="S40" s="12"/>
      <c r="T40" s="12"/>
      <c r="U40" s="12"/>
      <c r="V40" s="12"/>
      <c r="W40" s="12"/>
      <c r="X40" s="12"/>
      <c r="Y40" s="12"/>
      <c r="Z40" s="12"/>
    </row>
    <row r="41" spans="1:26" ht="53.25" customHeight="1" x14ac:dyDescent="0.75">
      <c r="A41" s="66" t="s">
        <v>158</v>
      </c>
      <c r="B41" s="65"/>
      <c r="C41" s="67">
        <v>0</v>
      </c>
      <c r="D41" s="67"/>
      <c r="E41" s="67">
        <v>0</v>
      </c>
      <c r="F41" s="67"/>
      <c r="G41" s="67">
        <v>0</v>
      </c>
      <c r="H41" s="67"/>
      <c r="I41" s="67">
        <f t="shared" si="4"/>
        <v>0</v>
      </c>
      <c r="J41" s="67"/>
      <c r="K41" s="67">
        <v>6755000</v>
      </c>
      <c r="L41" s="67"/>
      <c r="M41" s="67">
        <v>200940166010</v>
      </c>
      <c r="N41" s="67"/>
      <c r="O41" s="67">
        <v>-199920576840</v>
      </c>
      <c r="P41" s="67"/>
      <c r="Q41" s="67">
        <f t="shared" si="5"/>
        <v>1019589170</v>
      </c>
      <c r="S41" s="12"/>
      <c r="T41" s="12"/>
      <c r="U41" s="12"/>
      <c r="V41" s="12"/>
      <c r="W41" s="12"/>
      <c r="X41" s="12"/>
      <c r="Y41" s="12"/>
      <c r="Z41" s="12"/>
    </row>
    <row r="42" spans="1:26" ht="53.25" customHeight="1" x14ac:dyDescent="0.75">
      <c r="A42" s="66" t="s">
        <v>39</v>
      </c>
      <c r="B42" s="65"/>
      <c r="C42" s="67">
        <v>0</v>
      </c>
      <c r="D42" s="67"/>
      <c r="E42" s="67">
        <v>0</v>
      </c>
      <c r="F42" s="67"/>
      <c r="G42" s="67">
        <v>0</v>
      </c>
      <c r="H42" s="67"/>
      <c r="I42" s="67">
        <f t="shared" si="4"/>
        <v>0</v>
      </c>
      <c r="J42" s="67"/>
      <c r="K42" s="67">
        <v>400000</v>
      </c>
      <c r="L42" s="67"/>
      <c r="M42" s="67">
        <v>15518275525</v>
      </c>
      <c r="N42" s="67"/>
      <c r="O42" s="67">
        <v>-15474165210</v>
      </c>
      <c r="P42" s="67"/>
      <c r="Q42" s="67">
        <f t="shared" si="5"/>
        <v>44110315</v>
      </c>
      <c r="S42" s="12"/>
      <c r="T42" s="12"/>
      <c r="U42" s="12"/>
      <c r="V42" s="12"/>
      <c r="W42" s="12"/>
      <c r="X42" s="12"/>
      <c r="Y42" s="12"/>
      <c r="Z42" s="12"/>
    </row>
    <row r="43" spans="1:26" ht="53.25" customHeight="1" thickBot="1" x14ac:dyDescent="0.8">
      <c r="A43" s="66" t="s">
        <v>43</v>
      </c>
      <c r="B43" s="65"/>
      <c r="C43" s="67">
        <v>0</v>
      </c>
      <c r="D43" s="67"/>
      <c r="E43" s="67">
        <v>0</v>
      </c>
      <c r="F43" s="67"/>
      <c r="G43" s="67">
        <v>0</v>
      </c>
      <c r="H43" s="67"/>
      <c r="I43" s="67">
        <f>E43+G43</f>
        <v>0</v>
      </c>
      <c r="J43" s="67"/>
      <c r="K43" s="67">
        <v>1000000</v>
      </c>
      <c r="L43" s="67"/>
      <c r="M43" s="67">
        <v>10047293695</v>
      </c>
      <c r="N43" s="67"/>
      <c r="O43" s="67">
        <v>-10097399382</v>
      </c>
      <c r="P43" s="67"/>
      <c r="Q43" s="67">
        <f>M43+O43</f>
        <v>-50105687</v>
      </c>
      <c r="S43" s="12"/>
      <c r="T43" s="12"/>
      <c r="U43" s="12"/>
      <c r="V43" s="12"/>
      <c r="W43" s="12"/>
      <c r="X43" s="12"/>
      <c r="Y43" s="12"/>
      <c r="Z43" s="12"/>
    </row>
    <row r="44" spans="1:26" ht="53.25" customHeight="1" thickBot="1" x14ac:dyDescent="0.8">
      <c r="A44" s="66"/>
      <c r="B44" s="65"/>
      <c r="C44" s="69">
        <f>SUM(C36:C43)</f>
        <v>72408211</v>
      </c>
      <c r="D44" s="62"/>
      <c r="E44" s="69">
        <f>SUM(E36:E43)</f>
        <v>1952784685409</v>
      </c>
      <c r="F44" s="62"/>
      <c r="G44" s="69">
        <f>SUM(G36:G43)</f>
        <v>-1867560378253</v>
      </c>
      <c r="H44" s="62"/>
      <c r="I44" s="69">
        <f>SUM(I36:I43)</f>
        <v>85224307156</v>
      </c>
      <c r="J44" s="62"/>
      <c r="K44" s="69">
        <f>SUM(K36:K43)</f>
        <v>340083240</v>
      </c>
      <c r="L44" s="62"/>
      <c r="M44" s="69">
        <f>SUM(M36:M43)</f>
        <v>10872475034156</v>
      </c>
      <c r="N44" s="62"/>
      <c r="O44" s="69">
        <f>SUM(O36:O43)</f>
        <v>-10516868176907</v>
      </c>
      <c r="P44" s="62"/>
      <c r="Q44" s="69">
        <f>SUM(Q36:Q43)</f>
        <v>355606857249</v>
      </c>
      <c r="S44" s="67">
        <v>355606857249</v>
      </c>
      <c r="T44" s="67">
        <v>85224307156</v>
      </c>
      <c r="U44" s="12"/>
      <c r="V44" s="12"/>
      <c r="W44" s="12"/>
      <c r="X44" s="12"/>
      <c r="Y44" s="12"/>
      <c r="Z44" s="12"/>
    </row>
    <row r="45" spans="1:26" ht="53.25" customHeight="1" thickTop="1" x14ac:dyDescent="0.4">
      <c r="S45" s="67">
        <f>S44-Q44</f>
        <v>0</v>
      </c>
      <c r="T45" s="67">
        <f>T44-I44</f>
        <v>0</v>
      </c>
      <c r="U45" s="12"/>
      <c r="V45" s="12"/>
      <c r="W45" s="12"/>
      <c r="X45" s="12"/>
      <c r="Y45" s="12"/>
      <c r="Z45" s="12"/>
    </row>
    <row r="46" spans="1:26" ht="53.25" customHeight="1" x14ac:dyDescent="0.4">
      <c r="A46" s="152" t="s">
        <v>161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</row>
    <row r="47" spans="1:26" ht="53.25" customHeight="1" x14ac:dyDescent="0.4">
      <c r="A47" s="35"/>
      <c r="B47" s="35"/>
      <c r="C47" s="158" t="s">
        <v>103</v>
      </c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</row>
    <row r="48" spans="1:26" ht="53.25" customHeight="1" thickBot="1" x14ac:dyDescent="0.8">
      <c r="A48" s="160" t="s">
        <v>60</v>
      </c>
      <c r="B48" s="65"/>
      <c r="C48" s="145" t="str">
        <f>C7</f>
        <v>طی تیر ماه</v>
      </c>
      <c r="D48" s="145"/>
      <c r="E48" s="145"/>
      <c r="F48" s="145"/>
      <c r="G48" s="145"/>
      <c r="H48" s="145"/>
      <c r="I48" s="145"/>
      <c r="J48" s="65"/>
      <c r="K48" s="145" t="str">
        <f>K7</f>
        <v>از ابتدای سال مالی تا پایان تیر ماه</v>
      </c>
      <c r="L48" s="145"/>
      <c r="M48" s="145"/>
      <c r="N48" s="145"/>
      <c r="O48" s="145"/>
      <c r="P48" s="145"/>
      <c r="Q48" s="145"/>
    </row>
    <row r="49" spans="1:21" ht="53.25" customHeight="1" thickBot="1" x14ac:dyDescent="0.8">
      <c r="A49" s="145"/>
      <c r="B49" s="65"/>
      <c r="C49" s="64" t="s">
        <v>6</v>
      </c>
      <c r="D49" s="65"/>
      <c r="E49" s="64" t="s">
        <v>92</v>
      </c>
      <c r="F49" s="65"/>
      <c r="G49" s="64" t="s">
        <v>93</v>
      </c>
      <c r="H49" s="65"/>
      <c r="I49" s="64" t="s">
        <v>94</v>
      </c>
      <c r="J49" s="65"/>
      <c r="K49" s="64" t="s">
        <v>6</v>
      </c>
      <c r="L49" s="65"/>
      <c r="M49" s="64" t="s">
        <v>92</v>
      </c>
      <c r="N49" s="65"/>
      <c r="O49" s="64" t="s">
        <v>93</v>
      </c>
      <c r="P49" s="65"/>
      <c r="Q49" s="64" t="s">
        <v>94</v>
      </c>
    </row>
    <row r="50" spans="1:21" ht="53.25" customHeight="1" x14ac:dyDescent="0.75">
      <c r="A50" s="66" t="s">
        <v>51</v>
      </c>
      <c r="B50" s="65"/>
      <c r="C50" s="123">
        <v>280000</v>
      </c>
      <c r="D50" s="67"/>
      <c r="E50" s="123">
        <v>279867000000</v>
      </c>
      <c r="F50" s="67"/>
      <c r="G50" s="123">
        <v>-279926669619</v>
      </c>
      <c r="H50" s="67"/>
      <c r="I50" s="123">
        <f>E50+G50</f>
        <v>-59669619</v>
      </c>
      <c r="J50" s="67"/>
      <c r="K50" s="123">
        <v>1192800</v>
      </c>
      <c r="L50" s="67"/>
      <c r="M50" s="123">
        <v>1192425220000</v>
      </c>
      <c r="N50" s="67"/>
      <c r="O50" s="123">
        <v>-1192401109619</v>
      </c>
      <c r="P50" s="67"/>
      <c r="Q50" s="123">
        <f>M50+O50</f>
        <v>24110381</v>
      </c>
    </row>
    <row r="51" spans="1:21" ht="53.25" customHeight="1" thickBot="1" x14ac:dyDescent="0.8">
      <c r="A51" s="66" t="s">
        <v>55</v>
      </c>
      <c r="B51" s="65"/>
      <c r="C51" s="125">
        <v>0</v>
      </c>
      <c r="D51" s="67"/>
      <c r="E51" s="125">
        <v>0</v>
      </c>
      <c r="F51" s="67"/>
      <c r="G51" s="125">
        <v>0</v>
      </c>
      <c r="H51" s="67"/>
      <c r="I51" s="125">
        <f>E51+G51</f>
        <v>0</v>
      </c>
      <c r="J51" s="67"/>
      <c r="K51" s="125">
        <v>100</v>
      </c>
      <c r="L51" s="67"/>
      <c r="M51" s="125">
        <v>99927500</v>
      </c>
      <c r="N51" s="67"/>
      <c r="O51" s="125">
        <v>-99855000</v>
      </c>
      <c r="P51" s="67"/>
      <c r="Q51" s="125">
        <f>M51+O51</f>
        <v>72500</v>
      </c>
    </row>
    <row r="52" spans="1:21" ht="53.25" customHeight="1" thickBot="1" x14ac:dyDescent="0.8">
      <c r="A52" s="66"/>
      <c r="B52" s="65"/>
      <c r="C52" s="124">
        <f>SUM(C50:C51)</f>
        <v>280000</v>
      </c>
      <c r="D52" s="62"/>
      <c r="E52" s="124">
        <f>SUM(E50:E51)</f>
        <v>279867000000</v>
      </c>
      <c r="F52" s="62"/>
      <c r="G52" s="124">
        <f>SUM(G50:G51)</f>
        <v>-279926669619</v>
      </c>
      <c r="H52" s="62"/>
      <c r="I52" s="124">
        <f>SUM(I50:I51)</f>
        <v>-59669619</v>
      </c>
      <c r="J52" s="62"/>
      <c r="K52" s="124">
        <f>SUM(K50:K51)</f>
        <v>1192900</v>
      </c>
      <c r="L52" s="62"/>
      <c r="M52" s="124">
        <f>SUM(M50:M51)</f>
        <v>1192525147500</v>
      </c>
      <c r="N52" s="62"/>
      <c r="O52" s="124">
        <f>SUM(O50:O51)</f>
        <v>-1192500964619</v>
      </c>
      <c r="P52" s="62"/>
      <c r="Q52" s="124">
        <f>SUM(Q50:Q51)</f>
        <v>24182881</v>
      </c>
      <c r="S52" s="67">
        <v>24182881</v>
      </c>
      <c r="T52" s="67">
        <v>-59669619</v>
      </c>
      <c r="U52" s="67"/>
    </row>
    <row r="53" spans="1:21" ht="32.25" thickTop="1" x14ac:dyDescent="0.4">
      <c r="S53" s="67">
        <f>S52-Q52</f>
        <v>0</v>
      </c>
      <c r="T53" s="67">
        <f>T52-I52</f>
        <v>0</v>
      </c>
      <c r="U53" s="67"/>
    </row>
    <row r="54" spans="1:21" ht="31.5" hidden="1" x14ac:dyDescent="0.4">
      <c r="S54" s="67"/>
      <c r="T54" s="67"/>
      <c r="U54" s="67"/>
    </row>
    <row r="55" spans="1:21" ht="31.5" hidden="1" x14ac:dyDescent="0.4">
      <c r="I55" s="67">
        <f>I52+I44+I26</f>
        <v>4577707447951</v>
      </c>
      <c r="Q55" s="67">
        <f>Q52+Q44+Q26</f>
        <v>5455630065022</v>
      </c>
    </row>
    <row r="56" spans="1:21" ht="31.5" hidden="1" x14ac:dyDescent="0.4">
      <c r="I56" s="67">
        <v>4577707447951</v>
      </c>
      <c r="Q56" s="67">
        <v>5460422598633</v>
      </c>
    </row>
    <row r="57" spans="1:21" ht="31.5" hidden="1" x14ac:dyDescent="0.4">
      <c r="I57" s="67">
        <f>I56-I55</f>
        <v>0</v>
      </c>
      <c r="Q57" s="67">
        <f>Q56-Q55</f>
        <v>4792533611</v>
      </c>
    </row>
    <row r="58" spans="1:21" ht="31.5" hidden="1" x14ac:dyDescent="0.4">
      <c r="I58" s="67"/>
      <c r="Q58" s="67">
        <f>'درآمد اعمال اختیار'!Q19</f>
        <v>4792533611</v>
      </c>
    </row>
    <row r="59" spans="1:21" ht="31.5" hidden="1" x14ac:dyDescent="0.4">
      <c r="Q59" s="67">
        <f>Q58-Q57</f>
        <v>0</v>
      </c>
    </row>
  </sheetData>
  <sortState xmlns:xlrd2="http://schemas.microsoft.com/office/spreadsheetml/2017/richdata2" ref="A36:Q43">
    <sortCondition descending="1" ref="Q36:Q43"/>
  </sortState>
  <mergeCells count="21">
    <mergeCell ref="A7:A8"/>
    <mergeCell ref="A1:Q1"/>
    <mergeCell ref="A2:Q2"/>
    <mergeCell ref="A3:Q3"/>
    <mergeCell ref="A5:Q5"/>
    <mergeCell ref="C6:Q6"/>
    <mergeCell ref="K7:Q7"/>
    <mergeCell ref="C7:I7"/>
    <mergeCell ref="A28:Q28"/>
    <mergeCell ref="A29:Q29"/>
    <mergeCell ref="A30:Q30"/>
    <mergeCell ref="A48:A49"/>
    <mergeCell ref="C48:I48"/>
    <mergeCell ref="K48:Q48"/>
    <mergeCell ref="A46:Q46"/>
    <mergeCell ref="C47:Q47"/>
    <mergeCell ref="C34:I34"/>
    <mergeCell ref="A34:A35"/>
    <mergeCell ref="K34:Q34"/>
    <mergeCell ref="A32:Q32"/>
    <mergeCell ref="C33:Q33"/>
  </mergeCells>
  <pageMargins left="0.39" right="0.39" top="0.39" bottom="0.39" header="0" footer="0"/>
  <pageSetup scale="36" fitToHeight="0" orientation="landscape" r:id="rId1"/>
  <rowBreaks count="1" manualBreakCount="1">
    <brk id="27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E3E2-5716-4D00-B3BC-EC41F9FD075A}">
  <dimension ref="A1:Q20"/>
  <sheetViews>
    <sheetView rightToLeft="1" view="pageBreakPreview" zoomScaleNormal="100" zoomScaleSheetLayoutView="100" workbookViewId="0">
      <selection activeCell="A19" sqref="A19:XFD20"/>
    </sheetView>
  </sheetViews>
  <sheetFormatPr defaultColWidth="9.140625" defaultRowHeight="15.75" x14ac:dyDescent="0.4"/>
  <cols>
    <col min="1" max="1" width="45.28515625" style="19" bestFit="1" customWidth="1"/>
    <col min="2" max="2" width="1.42578125" style="19" customWidth="1"/>
    <col min="3" max="3" width="18" style="19" customWidth="1"/>
    <col min="4" max="4" width="1.42578125" style="19" customWidth="1"/>
    <col min="5" max="5" width="19.28515625" style="19" customWidth="1"/>
    <col min="6" max="6" width="1.42578125" style="19" customWidth="1"/>
    <col min="7" max="7" width="17.5703125" style="19" customWidth="1"/>
    <col min="8" max="8" width="1.42578125" style="19" customWidth="1"/>
    <col min="9" max="9" width="16.85546875" style="19" customWidth="1"/>
    <col min="10" max="10" width="1.42578125" style="19" customWidth="1"/>
    <col min="11" max="11" width="19.5703125" style="19" customWidth="1"/>
    <col min="12" max="12" width="1.42578125" style="19" customWidth="1"/>
    <col min="13" max="13" width="16.140625" style="19" bestFit="1" customWidth="1"/>
    <col min="14" max="14" width="1.42578125" style="19" customWidth="1"/>
    <col min="15" max="15" width="16.28515625" style="19" customWidth="1"/>
    <col min="16" max="16" width="1.42578125" style="19" customWidth="1"/>
    <col min="17" max="17" width="19.28515625" style="19" customWidth="1"/>
    <col min="18" max="18" width="1.42578125" style="19" customWidth="1"/>
    <col min="19" max="20" width="9.140625" style="19"/>
    <col min="21" max="21" width="29.7109375" style="19" bestFit="1" customWidth="1"/>
    <col min="22" max="22" width="12.85546875" style="19" bestFit="1" customWidth="1"/>
    <col min="23" max="16384" width="9.140625" style="19"/>
  </cols>
  <sheetData>
    <row r="1" spans="1:17" ht="38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38.25" customHeight="1" x14ac:dyDescent="0.4">
      <c r="A2" s="153" t="s">
        <v>59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17" ht="38.25" customHeight="1" x14ac:dyDescent="0.4">
      <c r="A3" s="153" t="str">
        <f>درآمد!A3</f>
        <v>دوره یک ماهه منتهی به 31 تیر 1405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</row>
    <row r="4" spans="1:17" ht="38.25" customHeight="1" x14ac:dyDescent="0.4"/>
    <row r="5" spans="1:17" ht="38.25" customHeight="1" x14ac:dyDescent="0.4">
      <c r="A5" s="152" t="s">
        <v>135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</row>
    <row r="6" spans="1:17" ht="38.25" customHeight="1" x14ac:dyDescent="0.4">
      <c r="C6" s="162" t="s">
        <v>103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</row>
    <row r="7" spans="1:17" ht="38.25" customHeight="1" thickBot="1" x14ac:dyDescent="0.45">
      <c r="C7" s="161" t="str">
        <f>'درآمد سرمایه گذاری در سهام'!C7</f>
        <v>طی تیر ماه</v>
      </c>
      <c r="D7" s="161"/>
      <c r="E7" s="161"/>
      <c r="F7" s="161"/>
      <c r="G7" s="161"/>
      <c r="H7" s="161"/>
      <c r="I7" s="161"/>
      <c r="J7" s="161"/>
      <c r="K7" s="161"/>
      <c r="L7" s="37"/>
      <c r="M7" s="161" t="str">
        <f>'درآمد سرمایه گذاری در سهام'!M7</f>
        <v>از ابتدای سال مالی تا پایان تیر ماه</v>
      </c>
      <c r="N7" s="161"/>
      <c r="O7" s="161"/>
      <c r="P7" s="161"/>
      <c r="Q7" s="161"/>
    </row>
    <row r="8" spans="1:17" ht="38.25" customHeight="1" thickBot="1" x14ac:dyDescent="0.65">
      <c r="A8" s="22" t="s">
        <v>95</v>
      </c>
      <c r="B8" s="21"/>
      <c r="C8" s="23" t="s">
        <v>31</v>
      </c>
      <c r="D8" s="21"/>
      <c r="E8" s="23" t="s">
        <v>6</v>
      </c>
      <c r="F8" s="21"/>
      <c r="G8" s="23" t="s">
        <v>96</v>
      </c>
      <c r="H8" s="21"/>
      <c r="I8" s="23" t="s">
        <v>97</v>
      </c>
      <c r="J8" s="21"/>
      <c r="K8" s="23" t="s">
        <v>98</v>
      </c>
      <c r="L8" s="21"/>
      <c r="M8" s="23" t="s">
        <v>96</v>
      </c>
      <c r="N8" s="38"/>
      <c r="O8" s="23" t="s">
        <v>97</v>
      </c>
      <c r="P8" s="38"/>
      <c r="Q8" s="23" t="s">
        <v>98</v>
      </c>
    </row>
    <row r="9" spans="1:17" ht="38.25" customHeight="1" x14ac:dyDescent="0.4">
      <c r="A9" s="16" t="s">
        <v>154</v>
      </c>
      <c r="C9" s="58" t="s">
        <v>145</v>
      </c>
      <c r="D9" s="12"/>
      <c r="E9" s="12">
        <v>7930000</v>
      </c>
      <c r="F9" s="12"/>
      <c r="G9" s="12">
        <v>0</v>
      </c>
      <c r="H9" s="12"/>
      <c r="I9" s="12">
        <v>0</v>
      </c>
      <c r="J9" s="12"/>
      <c r="K9" s="12">
        <v>0</v>
      </c>
      <c r="L9" s="12"/>
      <c r="M9" s="12">
        <v>-18030000</v>
      </c>
      <c r="N9" s="12"/>
      <c r="O9" s="12">
        <v>-180300000</v>
      </c>
      <c r="P9" s="12"/>
      <c r="Q9" s="12">
        <v>2211972504</v>
      </c>
    </row>
    <row r="10" spans="1:17" ht="38.25" customHeight="1" x14ac:dyDescent="0.55000000000000004">
      <c r="A10" s="16" t="s">
        <v>152</v>
      </c>
      <c r="B10" s="36"/>
      <c r="C10" s="58" t="s">
        <v>145</v>
      </c>
      <c r="D10" s="36"/>
      <c r="E10" s="58">
        <v>3997000</v>
      </c>
      <c r="F10" s="36"/>
      <c r="G10" s="58">
        <v>0</v>
      </c>
      <c r="H10" s="36"/>
      <c r="I10" s="58">
        <v>0</v>
      </c>
      <c r="J10" s="36"/>
      <c r="K10" s="58">
        <v>0</v>
      </c>
      <c r="L10" s="36"/>
      <c r="M10" s="58">
        <v>-25109000</v>
      </c>
      <c r="N10" s="58"/>
      <c r="O10" s="58">
        <v>-251090000</v>
      </c>
      <c r="P10" s="58"/>
      <c r="Q10" s="58">
        <v>1771729379</v>
      </c>
    </row>
    <row r="11" spans="1:17" ht="38.25" customHeight="1" x14ac:dyDescent="0.4">
      <c r="A11" s="16" t="s">
        <v>151</v>
      </c>
      <c r="C11" s="58" t="s">
        <v>145</v>
      </c>
      <c r="D11" s="12"/>
      <c r="E11" s="12">
        <v>600000</v>
      </c>
      <c r="F11" s="12"/>
      <c r="G11" s="12">
        <v>0</v>
      </c>
      <c r="H11" s="12"/>
      <c r="I11" s="12">
        <v>0</v>
      </c>
      <c r="J11" s="12"/>
      <c r="K11" s="12">
        <v>0</v>
      </c>
      <c r="L11" s="12"/>
      <c r="M11" s="12">
        <v>-3900000</v>
      </c>
      <c r="N11" s="12"/>
      <c r="O11" s="12">
        <v>-39000000</v>
      </c>
      <c r="P11" s="12"/>
      <c r="Q11" s="12">
        <v>448433437</v>
      </c>
    </row>
    <row r="12" spans="1:17" ht="38.25" customHeight="1" x14ac:dyDescent="0.4">
      <c r="A12" s="16" t="s">
        <v>150</v>
      </c>
      <c r="C12" s="58" t="s">
        <v>177</v>
      </c>
      <c r="D12" s="12"/>
      <c r="E12" s="12">
        <v>60000</v>
      </c>
      <c r="F12" s="12"/>
      <c r="G12" s="12">
        <v>0</v>
      </c>
      <c r="H12" s="12"/>
      <c r="I12" s="12">
        <v>0</v>
      </c>
      <c r="J12" s="12"/>
      <c r="K12" s="12">
        <v>0</v>
      </c>
      <c r="L12" s="12"/>
      <c r="M12" s="12">
        <v>-33750</v>
      </c>
      <c r="N12" s="12"/>
      <c r="O12" s="12">
        <v>-337500</v>
      </c>
      <c r="P12" s="12"/>
      <c r="Q12" s="12">
        <v>191445985</v>
      </c>
    </row>
    <row r="13" spans="1:17" ht="38.25" customHeight="1" x14ac:dyDescent="0.55000000000000004">
      <c r="A13" s="16" t="s">
        <v>147</v>
      </c>
      <c r="B13" s="36"/>
      <c r="C13" s="58" t="s">
        <v>145</v>
      </c>
      <c r="D13" s="36"/>
      <c r="E13" s="58">
        <v>3885000</v>
      </c>
      <c r="F13" s="36"/>
      <c r="G13" s="58">
        <v>0</v>
      </c>
      <c r="H13" s="36"/>
      <c r="I13" s="58">
        <v>0</v>
      </c>
      <c r="J13" s="36"/>
      <c r="K13" s="58">
        <v>0</v>
      </c>
      <c r="L13" s="36"/>
      <c r="M13" s="58">
        <v>0</v>
      </c>
      <c r="N13" s="58"/>
      <c r="O13" s="58">
        <v>0</v>
      </c>
      <c r="P13" s="58"/>
      <c r="Q13" s="58">
        <v>116429954</v>
      </c>
    </row>
    <row r="14" spans="1:17" ht="39.75" customHeight="1" x14ac:dyDescent="0.4">
      <c r="A14" s="16" t="s">
        <v>148</v>
      </c>
      <c r="C14" s="58" t="s">
        <v>177</v>
      </c>
      <c r="D14" s="12"/>
      <c r="E14" s="12">
        <v>40000</v>
      </c>
      <c r="F14" s="12"/>
      <c r="G14" s="12">
        <v>0</v>
      </c>
      <c r="H14" s="12"/>
      <c r="I14" s="12">
        <v>0</v>
      </c>
      <c r="J14" s="12"/>
      <c r="K14" s="12">
        <v>0</v>
      </c>
      <c r="L14" s="12"/>
      <c r="M14" s="12">
        <v>0</v>
      </c>
      <c r="N14" s="12"/>
      <c r="O14" s="12">
        <v>0</v>
      </c>
      <c r="P14" s="12"/>
      <c r="Q14" s="12">
        <v>22976310</v>
      </c>
    </row>
    <row r="15" spans="1:17" ht="39.75" customHeight="1" x14ac:dyDescent="0.4">
      <c r="A15" s="16" t="s">
        <v>153</v>
      </c>
      <c r="C15" s="58" t="s">
        <v>145</v>
      </c>
      <c r="D15" s="12"/>
      <c r="E15" s="12">
        <v>9237000</v>
      </c>
      <c r="F15" s="12"/>
      <c r="G15" s="12">
        <v>0</v>
      </c>
      <c r="H15" s="12"/>
      <c r="I15" s="12">
        <v>0</v>
      </c>
      <c r="J15" s="12"/>
      <c r="K15" s="12">
        <v>0</v>
      </c>
      <c r="L15" s="12"/>
      <c r="M15" s="12">
        <v>-16000</v>
      </c>
      <c r="N15" s="12"/>
      <c r="O15" s="12">
        <v>-160000</v>
      </c>
      <c r="P15" s="12"/>
      <c r="Q15" s="12">
        <v>20555312</v>
      </c>
    </row>
    <row r="16" spans="1:17" ht="39.75" customHeight="1" thickBot="1" x14ac:dyDescent="0.45">
      <c r="A16" s="16" t="s">
        <v>149</v>
      </c>
      <c r="C16" s="58" t="s">
        <v>177</v>
      </c>
      <c r="D16" s="12"/>
      <c r="E16" s="12">
        <v>180000</v>
      </c>
      <c r="F16" s="12"/>
      <c r="G16" s="12">
        <v>0</v>
      </c>
      <c r="H16" s="12"/>
      <c r="I16" s="12">
        <v>0</v>
      </c>
      <c r="J16" s="12"/>
      <c r="K16" s="12">
        <v>0</v>
      </c>
      <c r="L16" s="12"/>
      <c r="M16" s="12">
        <v>0</v>
      </c>
      <c r="N16" s="12"/>
      <c r="O16" s="12">
        <v>0</v>
      </c>
      <c r="P16" s="12"/>
      <c r="Q16" s="12">
        <v>8990730</v>
      </c>
    </row>
    <row r="17" spans="7:17" ht="39" customHeight="1" thickBot="1" x14ac:dyDescent="0.45">
      <c r="G17" s="45">
        <f>SUM(G9:G16)</f>
        <v>0</v>
      </c>
      <c r="H17" s="12"/>
      <c r="I17" s="45">
        <f>SUM(I9:I16)</f>
        <v>0</v>
      </c>
      <c r="J17" s="12"/>
      <c r="K17" s="45">
        <f>SUM(K9:K16)</f>
        <v>0</v>
      </c>
      <c r="L17" s="12"/>
      <c r="M17" s="45">
        <f>SUM(M9:M16)</f>
        <v>-47088750</v>
      </c>
      <c r="N17" s="12"/>
      <c r="O17" s="45">
        <f>SUM(O9:O16)</f>
        <v>-470887500</v>
      </c>
      <c r="P17" s="12"/>
      <c r="Q17" s="45">
        <f>SUM(Q9:Q16)</f>
        <v>4792533611</v>
      </c>
    </row>
    <row r="18" spans="7:17" ht="15.75" customHeight="1" thickTop="1" x14ac:dyDescent="0.4"/>
    <row r="19" spans="7:17" ht="22.5" hidden="1" x14ac:dyDescent="0.4">
      <c r="Q19" s="12">
        <v>4792533611</v>
      </c>
    </row>
    <row r="20" spans="7:17" ht="22.5" hidden="1" x14ac:dyDescent="0.4">
      <c r="Q20" s="12">
        <f>Q19-Q17</f>
        <v>0</v>
      </c>
    </row>
  </sheetData>
  <sortState xmlns:xlrd2="http://schemas.microsoft.com/office/spreadsheetml/2017/richdata2" ref="A9:Q16">
    <sortCondition descending="1" ref="Q9:Q16"/>
  </sortState>
  <mergeCells count="7">
    <mergeCell ref="C7:K7"/>
    <mergeCell ref="M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5" orientation="portrait" r:id="rId1"/>
  <colBreaks count="1" manualBreakCount="1">
    <brk id="18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5"/>
  <sheetViews>
    <sheetView rightToLeft="1" view="pageBreakPreview" zoomScale="60" zoomScaleNormal="100" workbookViewId="0">
      <selection activeCell="A30" sqref="A30:XFD35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22" customWidth="1"/>
    <col min="4" max="4" width="1.42578125" customWidth="1"/>
    <col min="5" max="5" width="28" bestFit="1" customWidth="1"/>
    <col min="6" max="6" width="1.42578125" customWidth="1"/>
    <col min="7" max="7" width="27.28515625" bestFit="1" customWidth="1"/>
    <col min="8" max="8" width="1.42578125" customWidth="1"/>
    <col min="9" max="9" width="20.42578125" customWidth="1"/>
    <col min="10" max="10" width="1.42578125" customWidth="1"/>
    <col min="11" max="11" width="24.7109375" bestFit="1" customWidth="1"/>
    <col min="12" max="12" width="1.42578125" customWidth="1"/>
    <col min="13" max="13" width="22.28515625" bestFit="1" customWidth="1"/>
    <col min="14" max="14" width="1.42578125" customWidth="1"/>
    <col min="15" max="15" width="29" bestFit="1" customWidth="1"/>
    <col min="16" max="16" width="1.42578125" customWidth="1"/>
    <col min="17" max="17" width="23.42578125" customWidth="1"/>
    <col min="18" max="18" width="1.42578125" customWidth="1"/>
    <col min="19" max="19" width="25" customWidth="1"/>
    <col min="20" max="20" width="1.42578125" customWidth="1"/>
    <col min="21" max="21" width="27.28515625" bestFit="1" customWidth="1"/>
    <col min="22" max="22" width="1.42578125" customWidth="1"/>
    <col min="23" max="23" width="27.28515625" bestFit="1" customWidth="1"/>
    <col min="24" max="24" width="1.42578125" customWidth="1"/>
    <col min="25" max="25" width="25.42578125" bestFit="1" customWidth="1"/>
    <col min="26" max="26" width="1.42578125" customWidth="1"/>
    <col min="27" max="27" width="22.7109375" hidden="1" customWidth="1"/>
    <col min="28" max="28" width="17.7109375" bestFit="1" customWidth="1"/>
  </cols>
  <sheetData>
    <row r="1" spans="1:28" ht="40.5" customHeight="1" x14ac:dyDescent="0.2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</row>
    <row r="2" spans="1:28" ht="40.5" customHeight="1" x14ac:dyDescent="0.2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</row>
    <row r="3" spans="1:28" ht="40.5" customHeight="1" x14ac:dyDescent="0.2">
      <c r="A3" s="133" t="s">
        <v>186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</row>
    <row r="4" spans="1:28" ht="40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 ht="40.5" customHeight="1" x14ac:dyDescent="0.2">
      <c r="A5" s="134" t="s">
        <v>162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</row>
    <row r="6" spans="1:28" ht="40.5" customHeight="1" x14ac:dyDescent="0.2">
      <c r="A6" s="134" t="s">
        <v>163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</row>
    <row r="7" spans="1:28" ht="40.5" customHeight="1" x14ac:dyDescent="0.2">
      <c r="A7" s="11"/>
      <c r="B7" s="11"/>
      <c r="C7" s="143" t="s">
        <v>103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</row>
    <row r="8" spans="1:28" ht="40.5" customHeight="1" thickBot="1" x14ac:dyDescent="0.4">
      <c r="C8" s="138" t="s">
        <v>179</v>
      </c>
      <c r="D8" s="138"/>
      <c r="E8" s="138"/>
      <c r="F8" s="138"/>
      <c r="G8" s="138"/>
      <c r="H8" s="110"/>
      <c r="I8" s="138" t="s">
        <v>2</v>
      </c>
      <c r="J8" s="138"/>
      <c r="K8" s="138"/>
      <c r="L8" s="138"/>
      <c r="M8" s="138"/>
      <c r="N8" s="138"/>
      <c r="O8" s="138"/>
      <c r="P8" s="110"/>
      <c r="Q8" s="138" t="s">
        <v>187</v>
      </c>
      <c r="R8" s="138"/>
      <c r="S8" s="138"/>
      <c r="T8" s="138"/>
      <c r="U8" s="138"/>
      <c r="V8" s="138"/>
      <c r="W8" s="138"/>
      <c r="X8" s="138"/>
      <c r="Y8" s="138"/>
    </row>
    <row r="9" spans="1:28" ht="40.5" customHeight="1" thickBot="1" x14ac:dyDescent="0.4">
      <c r="A9" s="139" t="s">
        <v>5</v>
      </c>
      <c r="B9" s="6"/>
      <c r="C9" s="139" t="s">
        <v>6</v>
      </c>
      <c r="D9" s="6"/>
      <c r="E9" s="139" t="s">
        <v>7</v>
      </c>
      <c r="F9" s="6"/>
      <c r="G9" s="139" t="s">
        <v>8</v>
      </c>
      <c r="H9" s="6"/>
      <c r="I9" s="140" t="s">
        <v>3</v>
      </c>
      <c r="J9" s="140"/>
      <c r="K9" s="140"/>
      <c r="L9" s="6"/>
      <c r="M9" s="140" t="s">
        <v>4</v>
      </c>
      <c r="N9" s="140"/>
      <c r="O9" s="140"/>
      <c r="P9" s="6"/>
      <c r="Q9" s="139" t="s">
        <v>6</v>
      </c>
      <c r="R9" s="6"/>
      <c r="S9" s="141" t="s">
        <v>10</v>
      </c>
      <c r="T9" s="6"/>
      <c r="U9" s="139" t="s">
        <v>7</v>
      </c>
      <c r="V9" s="6"/>
      <c r="W9" s="141" t="s">
        <v>8</v>
      </c>
      <c r="X9" s="6"/>
      <c r="Y9" s="141" t="s">
        <v>11</v>
      </c>
    </row>
    <row r="10" spans="1:28" ht="40.5" customHeight="1" thickBot="1" x14ac:dyDescent="0.4">
      <c r="A10" s="140"/>
      <c r="B10" s="6"/>
      <c r="C10" s="140"/>
      <c r="D10" s="6"/>
      <c r="E10" s="140"/>
      <c r="F10" s="6"/>
      <c r="G10" s="140"/>
      <c r="H10" s="6"/>
      <c r="I10" s="72" t="s">
        <v>6</v>
      </c>
      <c r="J10" s="6"/>
      <c r="K10" s="72" t="s">
        <v>7</v>
      </c>
      <c r="L10" s="6"/>
      <c r="M10" s="72" t="s">
        <v>6</v>
      </c>
      <c r="N10" s="6"/>
      <c r="O10" s="72" t="s">
        <v>9</v>
      </c>
      <c r="P10" s="6"/>
      <c r="Q10" s="140"/>
      <c r="R10" s="6"/>
      <c r="S10" s="142"/>
      <c r="T10" s="6"/>
      <c r="U10" s="140"/>
      <c r="V10" s="6"/>
      <c r="W10" s="142"/>
      <c r="X10" s="6"/>
      <c r="Y10" s="142"/>
      <c r="AA10" s="120">
        <v>40872738372408</v>
      </c>
    </row>
    <row r="11" spans="1:28" ht="40.5" customHeight="1" x14ac:dyDescent="0.2">
      <c r="A11" s="46" t="s">
        <v>140</v>
      </c>
      <c r="B11" s="112"/>
      <c r="C11" s="27">
        <v>3281930805</v>
      </c>
      <c r="D11" s="111"/>
      <c r="E11" s="27">
        <v>8330935819713</v>
      </c>
      <c r="F11" s="111"/>
      <c r="G11" s="27">
        <v>10074429043471</v>
      </c>
      <c r="H11" s="111"/>
      <c r="I11" s="27">
        <v>254079670</v>
      </c>
      <c r="J11" s="111"/>
      <c r="K11" s="27">
        <v>741466111363</v>
      </c>
      <c r="L11" s="111"/>
      <c r="M11" s="27">
        <v>-49300000</v>
      </c>
      <c r="N11" s="111"/>
      <c r="O11" s="27">
        <v>-146777365226</v>
      </c>
      <c r="P11" s="111"/>
      <c r="Q11" s="27">
        <v>3486710475</v>
      </c>
      <c r="R11" s="111"/>
      <c r="S11" s="27">
        <v>2877</v>
      </c>
      <c r="T11" s="111"/>
      <c r="U11" s="27">
        <v>8946420278424</v>
      </c>
      <c r="V11" s="111"/>
      <c r="W11" s="27">
        <v>10023642274387</v>
      </c>
      <c r="X11" s="87"/>
      <c r="Y11" s="77">
        <f>W11/$AA$10*100</f>
        <v>24.524029153754157</v>
      </c>
      <c r="AA11" s="39">
        <f>C11+I11+M11-Q11</f>
        <v>0</v>
      </c>
      <c r="AB11" s="39"/>
    </row>
    <row r="12" spans="1:28" ht="40.5" customHeight="1" x14ac:dyDescent="0.2">
      <c r="A12" s="46" t="s">
        <v>21</v>
      </c>
      <c r="B12" s="112"/>
      <c r="C12" s="27">
        <v>1663461944</v>
      </c>
      <c r="D12" s="111"/>
      <c r="E12" s="27">
        <v>6240464318260</v>
      </c>
      <c r="F12" s="111"/>
      <c r="G12" s="27">
        <v>5553402558874</v>
      </c>
      <c r="H12" s="111"/>
      <c r="I12" s="27">
        <v>31147712</v>
      </c>
      <c r="J12" s="111"/>
      <c r="K12" s="27">
        <v>96711820657</v>
      </c>
      <c r="L12" s="111"/>
      <c r="M12" s="27">
        <v>-14400000</v>
      </c>
      <c r="N12" s="111"/>
      <c r="O12" s="27">
        <v>-44707996391</v>
      </c>
      <c r="P12" s="111"/>
      <c r="Q12" s="27">
        <v>1680209656</v>
      </c>
      <c r="R12" s="111"/>
      <c r="S12" s="27">
        <v>3170</v>
      </c>
      <c r="T12" s="111"/>
      <c r="U12" s="27">
        <v>6283295108623</v>
      </c>
      <c r="V12" s="111"/>
      <c r="W12" s="27">
        <v>5322216648416</v>
      </c>
      <c r="X12" s="87"/>
      <c r="Y12" s="77">
        <f t="shared" ref="Y12:Y27" si="0">W12/$AA$10*100</f>
        <v>13.0214339932968</v>
      </c>
      <c r="AA12" s="39">
        <f t="shared" ref="AA12:AA27" si="1">C12+I12+M12-Q12</f>
        <v>0</v>
      </c>
      <c r="AB12" s="39"/>
    </row>
    <row r="13" spans="1:28" ht="40.5" customHeight="1" x14ac:dyDescent="0.2">
      <c r="A13" s="46" t="s">
        <v>24</v>
      </c>
      <c r="B13" s="112"/>
      <c r="C13" s="27">
        <v>1376128527</v>
      </c>
      <c r="D13" s="111"/>
      <c r="E13" s="27">
        <v>6167675029020</v>
      </c>
      <c r="F13" s="111"/>
      <c r="G13" s="27">
        <v>3807603911345</v>
      </c>
      <c r="H13" s="111"/>
      <c r="I13" s="27">
        <v>0</v>
      </c>
      <c r="J13" s="111"/>
      <c r="K13" s="27">
        <v>0</v>
      </c>
      <c r="L13" s="111"/>
      <c r="M13" s="27">
        <v>0</v>
      </c>
      <c r="N13" s="111"/>
      <c r="O13" s="27">
        <v>0</v>
      </c>
      <c r="P13" s="111"/>
      <c r="Q13" s="27">
        <v>1376128527</v>
      </c>
      <c r="R13" s="111"/>
      <c r="S13" s="27">
        <v>2670</v>
      </c>
      <c r="T13" s="111"/>
      <c r="U13" s="27">
        <v>6167675029020</v>
      </c>
      <c r="V13" s="111"/>
      <c r="W13" s="27">
        <v>3671470727083</v>
      </c>
      <c r="X13" s="87"/>
      <c r="Y13" s="77">
        <f t="shared" si="0"/>
        <v>8.982688396433705</v>
      </c>
      <c r="AA13" s="39">
        <f t="shared" si="1"/>
        <v>0</v>
      </c>
      <c r="AB13" s="39"/>
    </row>
    <row r="14" spans="1:28" ht="40.5" customHeight="1" x14ac:dyDescent="0.2">
      <c r="A14" s="46" t="s">
        <v>15</v>
      </c>
      <c r="B14" s="112"/>
      <c r="C14" s="27">
        <v>575412655</v>
      </c>
      <c r="D14" s="111"/>
      <c r="E14" s="27">
        <v>4440671248416</v>
      </c>
      <c r="F14" s="111"/>
      <c r="G14" s="27">
        <v>10113816254911</v>
      </c>
      <c r="H14" s="111"/>
      <c r="I14" s="27">
        <v>6448979</v>
      </c>
      <c r="J14" s="111"/>
      <c r="K14" s="27">
        <v>108689065612</v>
      </c>
      <c r="L14" s="111"/>
      <c r="M14" s="27">
        <v>-397381634</v>
      </c>
      <c r="N14" s="111"/>
      <c r="O14" s="27">
        <v>-6625579594953</v>
      </c>
      <c r="P14" s="111"/>
      <c r="Q14" s="27">
        <v>184480000</v>
      </c>
      <c r="R14" s="111"/>
      <c r="S14" s="27">
        <v>17520</v>
      </c>
      <c r="T14" s="111"/>
      <c r="U14" s="27">
        <v>1451207543553</v>
      </c>
      <c r="V14" s="111"/>
      <c r="W14" s="27">
        <v>3229633211904</v>
      </c>
      <c r="X14" s="87"/>
      <c r="Y14" s="77">
        <f t="shared" si="0"/>
        <v>7.901680534535048</v>
      </c>
      <c r="AA14" s="39">
        <f t="shared" si="1"/>
        <v>0</v>
      </c>
      <c r="AB14" s="39"/>
    </row>
    <row r="15" spans="1:28" ht="40.5" customHeight="1" x14ac:dyDescent="0.2">
      <c r="A15" s="46" t="s">
        <v>25</v>
      </c>
      <c r="B15" s="112"/>
      <c r="C15" s="27">
        <v>128800000</v>
      </c>
      <c r="D15" s="111"/>
      <c r="E15" s="27">
        <v>1772504579626</v>
      </c>
      <c r="F15" s="111"/>
      <c r="G15" s="27">
        <v>1934392743360</v>
      </c>
      <c r="H15" s="111"/>
      <c r="I15" s="27">
        <v>67838105</v>
      </c>
      <c r="J15" s="111"/>
      <c r="K15" s="27">
        <v>959837632283</v>
      </c>
      <c r="L15" s="111"/>
      <c r="M15" s="27">
        <v>-34938105</v>
      </c>
      <c r="N15" s="111"/>
      <c r="O15" s="27">
        <v>-505001841815</v>
      </c>
      <c r="P15" s="111"/>
      <c r="Q15" s="27">
        <v>161700000</v>
      </c>
      <c r="R15" s="111"/>
      <c r="S15" s="27">
        <v>13920</v>
      </c>
      <c r="T15" s="111"/>
      <c r="U15" s="27">
        <v>2246841121858</v>
      </c>
      <c r="V15" s="111"/>
      <c r="W15" s="27">
        <v>2249153343360</v>
      </c>
      <c r="X15" s="87"/>
      <c r="Y15" s="77">
        <f t="shared" si="0"/>
        <v>5.5028202976445009</v>
      </c>
      <c r="AA15" s="39">
        <f t="shared" si="1"/>
        <v>0</v>
      </c>
      <c r="AB15" s="39"/>
    </row>
    <row r="16" spans="1:28" ht="40.5" customHeight="1" x14ac:dyDescent="0.2">
      <c r="A16" s="46" t="s">
        <v>13</v>
      </c>
      <c r="B16" s="112"/>
      <c r="C16" s="27">
        <v>23930027</v>
      </c>
      <c r="D16" s="111"/>
      <c r="E16" s="27">
        <v>779187532686</v>
      </c>
      <c r="F16" s="111"/>
      <c r="G16" s="27">
        <v>1508837115325</v>
      </c>
      <c r="H16" s="111"/>
      <c r="I16" s="27">
        <v>1072186</v>
      </c>
      <c r="J16" s="111"/>
      <c r="K16" s="27">
        <v>60796470829</v>
      </c>
      <c r="L16" s="111"/>
      <c r="M16" s="27">
        <v>-240852</v>
      </c>
      <c r="N16" s="111"/>
      <c r="O16" s="27">
        <v>-13986625047</v>
      </c>
      <c r="P16" s="111"/>
      <c r="Q16" s="27">
        <v>24761361</v>
      </c>
      <c r="R16" s="111"/>
      <c r="S16" s="27">
        <v>56600</v>
      </c>
      <c r="T16" s="111"/>
      <c r="U16" s="27">
        <v>831949661023</v>
      </c>
      <c r="V16" s="111"/>
      <c r="W16" s="27">
        <v>1400427897895</v>
      </c>
      <c r="X16" s="87"/>
      <c r="Y16" s="77">
        <f t="shared" si="0"/>
        <v>3.4263128766542055</v>
      </c>
      <c r="AA16" s="39">
        <f t="shared" si="1"/>
        <v>0</v>
      </c>
      <c r="AB16" s="39"/>
    </row>
    <row r="17" spans="1:28" ht="40.5" customHeight="1" x14ac:dyDescent="0.2">
      <c r="A17" s="46" t="s">
        <v>17</v>
      </c>
      <c r="B17" s="112"/>
      <c r="C17" s="27">
        <v>4568467397</v>
      </c>
      <c r="D17" s="111"/>
      <c r="E17" s="27">
        <v>27111785634523</v>
      </c>
      <c r="F17" s="111"/>
      <c r="G17" s="27">
        <v>21692857959170</v>
      </c>
      <c r="H17" s="111"/>
      <c r="I17" s="27">
        <v>210000</v>
      </c>
      <c r="J17" s="111"/>
      <c r="K17" s="27">
        <v>954092541</v>
      </c>
      <c r="L17" s="111"/>
      <c r="M17" s="27">
        <v>-4329800000</v>
      </c>
      <c r="N17" s="111"/>
      <c r="O17" s="27">
        <v>-19683717597796</v>
      </c>
      <c r="P17" s="111"/>
      <c r="Q17" s="27">
        <v>238877397</v>
      </c>
      <c r="R17" s="111"/>
      <c r="S17" s="27">
        <v>3778</v>
      </c>
      <c r="T17" s="111"/>
      <c r="U17" s="27">
        <v>1417613917824</v>
      </c>
      <c r="V17" s="111"/>
      <c r="W17" s="27">
        <v>901792921973</v>
      </c>
      <c r="X17" s="87"/>
      <c r="Y17" s="77">
        <f t="shared" si="0"/>
        <v>2.206343293557679</v>
      </c>
      <c r="AA17" s="39">
        <f t="shared" si="1"/>
        <v>0</v>
      </c>
      <c r="AB17" s="39"/>
    </row>
    <row r="18" spans="1:28" ht="40.5" customHeight="1" x14ac:dyDescent="0.2">
      <c r="A18" s="46" t="s">
        <v>12</v>
      </c>
      <c r="B18" s="112"/>
      <c r="C18" s="27">
        <v>424926864</v>
      </c>
      <c r="D18" s="111"/>
      <c r="E18" s="27">
        <v>1233616980842</v>
      </c>
      <c r="F18" s="111"/>
      <c r="G18" s="27">
        <v>993148567905</v>
      </c>
      <c r="H18" s="111"/>
      <c r="I18" s="27">
        <v>17094348</v>
      </c>
      <c r="J18" s="111"/>
      <c r="K18" s="27">
        <v>35946323262</v>
      </c>
      <c r="L18" s="111"/>
      <c r="M18" s="27">
        <v>-1000000</v>
      </c>
      <c r="N18" s="111"/>
      <c r="O18" s="27">
        <v>-2083415418</v>
      </c>
      <c r="P18" s="111"/>
      <c r="Q18" s="27">
        <v>441021212</v>
      </c>
      <c r="R18" s="111"/>
      <c r="S18" s="27">
        <v>1998</v>
      </c>
      <c r="T18" s="111"/>
      <c r="U18" s="27">
        <v>1266678943263</v>
      </c>
      <c r="V18" s="111"/>
      <c r="W18" s="27">
        <v>880490699686</v>
      </c>
      <c r="X18" s="87"/>
      <c r="Y18" s="77">
        <f t="shared" si="0"/>
        <v>2.1542248812973925</v>
      </c>
      <c r="AA18" s="39">
        <f t="shared" si="1"/>
        <v>0</v>
      </c>
      <c r="AB18" s="39"/>
    </row>
    <row r="19" spans="1:28" ht="40.5" customHeight="1" x14ac:dyDescent="0.3">
      <c r="A19" s="46" t="s">
        <v>28</v>
      </c>
      <c r="B19" s="5"/>
      <c r="C19" s="27">
        <v>221574792</v>
      </c>
      <c r="D19" s="111"/>
      <c r="E19" s="27">
        <v>445735801392</v>
      </c>
      <c r="F19" s="111"/>
      <c r="G19" s="27">
        <v>471817028081</v>
      </c>
      <c r="H19" s="111"/>
      <c r="I19" s="27">
        <v>58531189</v>
      </c>
      <c r="J19" s="111"/>
      <c r="K19" s="27">
        <v>29720113527</v>
      </c>
      <c r="L19" s="111"/>
      <c r="M19" s="27">
        <v>-15102356</v>
      </c>
      <c r="N19" s="111"/>
      <c r="O19" s="27">
        <v>-33666116732</v>
      </c>
      <c r="P19" s="111"/>
      <c r="Q19" s="27">
        <v>265003625</v>
      </c>
      <c r="R19" s="111"/>
      <c r="S19" s="27">
        <v>1995</v>
      </c>
      <c r="T19" s="111"/>
      <c r="U19" s="27">
        <v>534180085947</v>
      </c>
      <c r="V19" s="111"/>
      <c r="W19" s="27">
        <v>528280433378</v>
      </c>
      <c r="X19" s="87"/>
      <c r="Y19" s="77">
        <f t="shared" si="0"/>
        <v>1.2925007093105041</v>
      </c>
      <c r="AA19" s="39">
        <f t="shared" si="1"/>
        <v>0</v>
      </c>
      <c r="AB19" s="39"/>
    </row>
    <row r="20" spans="1:28" ht="40.5" customHeight="1" x14ac:dyDescent="0.3">
      <c r="A20" s="46" t="s">
        <v>18</v>
      </c>
      <c r="B20" s="5"/>
      <c r="C20" s="27">
        <v>396688047</v>
      </c>
      <c r="D20" s="111"/>
      <c r="E20" s="27">
        <v>198352777744</v>
      </c>
      <c r="F20" s="111"/>
      <c r="G20" s="27">
        <v>206517399887</v>
      </c>
      <c r="H20" s="111"/>
      <c r="I20" s="27">
        <v>235000000</v>
      </c>
      <c r="J20" s="111"/>
      <c r="K20" s="27">
        <v>132368831252</v>
      </c>
      <c r="L20" s="111"/>
      <c r="M20" s="27">
        <v>-277688047</v>
      </c>
      <c r="N20" s="111"/>
      <c r="O20" s="27">
        <v>-159164394525</v>
      </c>
      <c r="P20" s="111"/>
      <c r="Q20" s="27">
        <v>354000000</v>
      </c>
      <c r="R20" s="111"/>
      <c r="S20" s="27">
        <v>586</v>
      </c>
      <c r="T20" s="111"/>
      <c r="U20" s="27">
        <v>188467032230</v>
      </c>
      <c r="V20" s="111"/>
      <c r="W20" s="27">
        <v>207286342560</v>
      </c>
      <c r="X20" s="87"/>
      <c r="Y20" s="77">
        <f t="shared" si="0"/>
        <v>0.50715061142057705</v>
      </c>
      <c r="AA20" s="39">
        <f t="shared" si="1"/>
        <v>0</v>
      </c>
      <c r="AB20" s="39"/>
    </row>
    <row r="21" spans="1:28" ht="40.5" customHeight="1" x14ac:dyDescent="0.2">
      <c r="A21" s="46" t="s">
        <v>14</v>
      </c>
      <c r="B21" s="112"/>
      <c r="C21" s="27">
        <v>14000000</v>
      </c>
      <c r="D21" s="111"/>
      <c r="E21" s="27">
        <v>105433959671</v>
      </c>
      <c r="F21" s="111"/>
      <c r="G21" s="27">
        <v>187177636800</v>
      </c>
      <c r="H21" s="111"/>
      <c r="I21" s="27">
        <v>1279487</v>
      </c>
      <c r="J21" s="111"/>
      <c r="K21" s="27">
        <v>18054956412</v>
      </c>
      <c r="L21" s="111"/>
      <c r="M21" s="27">
        <v>-2279487</v>
      </c>
      <c r="N21" s="111"/>
      <c r="O21" s="27">
        <v>-33404021811</v>
      </c>
      <c r="P21" s="111"/>
      <c r="Q21" s="27">
        <v>13000000</v>
      </c>
      <c r="R21" s="111"/>
      <c r="S21" s="27">
        <v>15590</v>
      </c>
      <c r="T21" s="111"/>
      <c r="U21" s="27">
        <v>105598504008</v>
      </c>
      <c r="V21" s="111"/>
      <c r="W21" s="27">
        <v>202515970800</v>
      </c>
      <c r="X21" s="87"/>
      <c r="Y21" s="77">
        <f t="shared" si="0"/>
        <v>0.49547933136947009</v>
      </c>
      <c r="AA21" s="39">
        <f t="shared" si="1"/>
        <v>0</v>
      </c>
      <c r="AB21" s="39"/>
    </row>
    <row r="22" spans="1:28" ht="40.5" customHeight="1" x14ac:dyDescent="0.2">
      <c r="A22" s="46" t="s">
        <v>20</v>
      </c>
      <c r="B22" s="112"/>
      <c r="C22" s="27">
        <v>9127103</v>
      </c>
      <c r="D22" s="111"/>
      <c r="E22" s="27">
        <v>144164567623</v>
      </c>
      <c r="F22" s="111"/>
      <c r="G22" s="27">
        <v>177843244833</v>
      </c>
      <c r="H22" s="111"/>
      <c r="I22" s="27">
        <v>1556592</v>
      </c>
      <c r="J22" s="111"/>
      <c r="K22" s="27">
        <v>31283196825</v>
      </c>
      <c r="L22" s="111"/>
      <c r="M22" s="27">
        <v>-1657103</v>
      </c>
      <c r="N22" s="111"/>
      <c r="O22" s="27">
        <v>-34763159271</v>
      </c>
      <c r="P22" s="111"/>
      <c r="Q22" s="27">
        <v>9026592</v>
      </c>
      <c r="R22" s="111"/>
      <c r="S22" s="27">
        <v>20850</v>
      </c>
      <c r="T22" s="111"/>
      <c r="U22" s="27">
        <v>148883382922</v>
      </c>
      <c r="V22" s="111"/>
      <c r="W22" s="27">
        <v>188061407823</v>
      </c>
      <c r="X22" s="87"/>
      <c r="Y22" s="77">
        <f t="shared" si="0"/>
        <v>0.46011452941933251</v>
      </c>
      <c r="AA22" s="39">
        <f t="shared" si="1"/>
        <v>0</v>
      </c>
      <c r="AB22" s="39"/>
    </row>
    <row r="23" spans="1:28" ht="40.5" customHeight="1" x14ac:dyDescent="0.2">
      <c r="A23" s="46" t="s">
        <v>16</v>
      </c>
      <c r="B23" s="112"/>
      <c r="C23" s="27">
        <v>4100000</v>
      </c>
      <c r="D23" s="111"/>
      <c r="E23" s="27">
        <v>72032050966</v>
      </c>
      <c r="F23" s="111"/>
      <c r="G23" s="27">
        <v>45311537040</v>
      </c>
      <c r="H23" s="111"/>
      <c r="I23" s="27">
        <v>0</v>
      </c>
      <c r="J23" s="111"/>
      <c r="K23" s="27">
        <v>0</v>
      </c>
      <c r="L23" s="111"/>
      <c r="M23" s="27">
        <v>-1300000</v>
      </c>
      <c r="N23" s="111"/>
      <c r="O23" s="27">
        <v>-15469049536</v>
      </c>
      <c r="P23" s="111"/>
      <c r="Q23" s="27">
        <v>2800000</v>
      </c>
      <c r="R23" s="111"/>
      <c r="S23" s="27">
        <v>15090</v>
      </c>
      <c r="T23" s="111"/>
      <c r="U23" s="27">
        <v>49192620171</v>
      </c>
      <c r="V23" s="111"/>
      <c r="W23" s="27">
        <v>42219888480</v>
      </c>
      <c r="X23" s="87"/>
      <c r="Y23" s="77">
        <f t="shared" si="0"/>
        <v>0.1032959624464541</v>
      </c>
      <c r="AA23" s="39">
        <f t="shared" si="1"/>
        <v>0</v>
      </c>
      <c r="AB23" s="39"/>
    </row>
    <row r="24" spans="1:28" ht="40.5" customHeight="1" x14ac:dyDescent="0.2">
      <c r="A24" s="46" t="s">
        <v>19</v>
      </c>
      <c r="B24" s="112"/>
      <c r="C24" s="27">
        <v>30718316</v>
      </c>
      <c r="D24" s="111"/>
      <c r="E24" s="27">
        <v>68605443020</v>
      </c>
      <c r="F24" s="111"/>
      <c r="G24" s="27">
        <v>49971411289</v>
      </c>
      <c r="H24" s="111"/>
      <c r="I24" s="27">
        <v>0</v>
      </c>
      <c r="J24" s="111"/>
      <c r="K24" s="27">
        <v>0</v>
      </c>
      <c r="L24" s="111"/>
      <c r="M24" s="27">
        <v>0</v>
      </c>
      <c r="N24" s="111"/>
      <c r="O24" s="27">
        <v>0</v>
      </c>
      <c r="P24" s="111"/>
      <c r="Q24" s="27">
        <v>30718316</v>
      </c>
      <c r="R24" s="111"/>
      <c r="S24" s="27">
        <v>1224</v>
      </c>
      <c r="T24" s="111"/>
      <c r="U24" s="27">
        <v>68605443020</v>
      </c>
      <c r="V24" s="111"/>
      <c r="W24" s="27">
        <v>37570643377</v>
      </c>
      <c r="X24" s="87"/>
      <c r="Y24" s="77">
        <f t="shared" si="0"/>
        <v>9.1921033121585144E-2</v>
      </c>
      <c r="AA24" s="39">
        <f t="shared" si="1"/>
        <v>0</v>
      </c>
      <c r="AB24" s="39"/>
    </row>
    <row r="25" spans="1:28" ht="40.5" customHeight="1" x14ac:dyDescent="0.2">
      <c r="A25" s="46" t="s">
        <v>26</v>
      </c>
      <c r="B25" s="112"/>
      <c r="C25" s="27">
        <v>85081</v>
      </c>
      <c r="D25" s="111"/>
      <c r="E25" s="27">
        <v>188848142</v>
      </c>
      <c r="F25" s="111"/>
      <c r="G25" s="27">
        <v>174368510</v>
      </c>
      <c r="H25" s="111"/>
      <c r="I25" s="27">
        <v>0</v>
      </c>
      <c r="J25" s="111"/>
      <c r="K25" s="27">
        <v>0</v>
      </c>
      <c r="L25" s="111"/>
      <c r="M25" s="27">
        <v>-85081</v>
      </c>
      <c r="N25" s="111"/>
      <c r="O25" s="27">
        <v>-167907271</v>
      </c>
      <c r="P25" s="111"/>
      <c r="Q25" s="27">
        <v>0</v>
      </c>
      <c r="R25" s="111"/>
      <c r="S25" s="27">
        <v>0</v>
      </c>
      <c r="T25" s="111"/>
      <c r="U25" s="27">
        <v>0</v>
      </c>
      <c r="V25" s="111"/>
      <c r="W25" s="27">
        <v>0</v>
      </c>
      <c r="X25" s="87"/>
      <c r="Y25" s="77">
        <f t="shared" si="0"/>
        <v>0</v>
      </c>
      <c r="AA25" s="39">
        <f t="shared" si="1"/>
        <v>0</v>
      </c>
      <c r="AB25" s="39"/>
    </row>
    <row r="26" spans="1:28" ht="40.5" customHeight="1" x14ac:dyDescent="0.2">
      <c r="A26" s="46" t="s">
        <v>27</v>
      </c>
      <c r="B26" s="112"/>
      <c r="C26" s="27">
        <v>1794900642</v>
      </c>
      <c r="D26" s="111"/>
      <c r="E26" s="27">
        <v>4623132640110</v>
      </c>
      <c r="F26" s="111"/>
      <c r="G26" s="27">
        <v>6166178547206</v>
      </c>
      <c r="H26" s="111"/>
      <c r="I26" s="27">
        <v>0</v>
      </c>
      <c r="J26" s="111"/>
      <c r="K26" s="27">
        <v>0</v>
      </c>
      <c r="L26" s="111"/>
      <c r="M26" s="27">
        <v>-1794900642</v>
      </c>
      <c r="N26" s="111"/>
      <c r="O26" s="27">
        <v>-5510344970940</v>
      </c>
      <c r="P26" s="111"/>
      <c r="Q26" s="27">
        <v>0</v>
      </c>
      <c r="R26" s="111"/>
      <c r="S26" s="27">
        <v>0</v>
      </c>
      <c r="T26" s="111"/>
      <c r="U26" s="27">
        <v>0</v>
      </c>
      <c r="V26" s="111"/>
      <c r="W26" s="27">
        <v>0</v>
      </c>
      <c r="X26" s="87"/>
      <c r="Y26" s="77">
        <f t="shared" si="0"/>
        <v>0</v>
      </c>
      <c r="AA26" s="39">
        <f t="shared" si="1"/>
        <v>0</v>
      </c>
      <c r="AB26" s="39"/>
    </row>
    <row r="27" spans="1:28" ht="40.5" customHeight="1" thickBot="1" x14ac:dyDescent="0.25">
      <c r="A27" s="46" t="s">
        <v>157</v>
      </c>
      <c r="B27" s="112"/>
      <c r="C27" s="27">
        <v>44314958</v>
      </c>
      <c r="D27" s="111"/>
      <c r="E27" s="27">
        <v>44802422538</v>
      </c>
      <c r="F27" s="111"/>
      <c r="G27" s="27">
        <v>46451061284</v>
      </c>
      <c r="H27" s="111"/>
      <c r="I27" s="27">
        <v>0</v>
      </c>
      <c r="J27" s="111"/>
      <c r="K27" s="27">
        <v>0</v>
      </c>
      <c r="L27" s="111"/>
      <c r="M27" s="27">
        <v>-44314958</v>
      </c>
      <c r="N27" s="111"/>
      <c r="O27" s="27">
        <v>0</v>
      </c>
      <c r="P27" s="111"/>
      <c r="Q27" s="27">
        <v>0</v>
      </c>
      <c r="R27" s="111"/>
      <c r="S27" s="27">
        <v>0</v>
      </c>
      <c r="T27" s="111"/>
      <c r="U27" s="27">
        <v>0</v>
      </c>
      <c r="V27" s="111"/>
      <c r="W27" s="27">
        <v>0</v>
      </c>
      <c r="X27" s="87"/>
      <c r="Y27" s="77">
        <f t="shared" si="0"/>
        <v>0</v>
      </c>
      <c r="AA27" s="39">
        <f t="shared" si="1"/>
        <v>0</v>
      </c>
      <c r="AB27" s="39"/>
    </row>
    <row r="28" spans="1:28" ht="40.5" customHeight="1" thickBot="1" x14ac:dyDescent="0.25">
      <c r="A28" s="46"/>
      <c r="B28" s="112"/>
      <c r="C28" s="51">
        <f>SUM(C11:C27)</f>
        <v>14558567158</v>
      </c>
      <c r="D28" s="55"/>
      <c r="E28" s="51">
        <f>SUM(E11:E27)</f>
        <v>61779289654292</v>
      </c>
      <c r="F28" s="55"/>
      <c r="G28" s="51">
        <f>SUM(G11:G27)</f>
        <v>63029930389291</v>
      </c>
      <c r="H28" s="55"/>
      <c r="I28" s="51">
        <f>SUM(I11:I27)</f>
        <v>674258268</v>
      </c>
      <c r="J28" s="55"/>
      <c r="K28" s="51">
        <f>SUM(K11:K27)</f>
        <v>2215828614563</v>
      </c>
      <c r="L28" s="55"/>
      <c r="M28" s="51">
        <f>SUM(M11:M27)</f>
        <v>-6964388265</v>
      </c>
      <c r="N28" s="55"/>
      <c r="O28" s="51">
        <f>SUM(O11:O27)</f>
        <v>-32808834056732</v>
      </c>
      <c r="P28" s="55"/>
      <c r="Q28" s="51">
        <f>SUM(Q11:Q27)</f>
        <v>8268437161</v>
      </c>
      <c r="R28" s="55"/>
      <c r="S28" s="20"/>
      <c r="T28" s="55"/>
      <c r="U28" s="51">
        <f>SUM(U11:U27)</f>
        <v>29706608671886</v>
      </c>
      <c r="V28" s="55"/>
      <c r="W28" s="51">
        <f>SUM(W11:W27)</f>
        <v>28884762411122</v>
      </c>
      <c r="X28" s="113"/>
      <c r="Y28" s="114">
        <f>SUM(Y11:Y27)</f>
        <v>70.669995604261388</v>
      </c>
      <c r="AA28" s="13"/>
      <c r="AB28" s="39"/>
    </row>
    <row r="29" spans="1:28" ht="13.5" thickTop="1" x14ac:dyDescent="0.2">
      <c r="AA29" s="13"/>
    </row>
    <row r="30" spans="1:28" ht="24.75" hidden="1" x14ac:dyDescent="0.2">
      <c r="E30" s="12">
        <f>61734487231754+44802422538</f>
        <v>61779289654292</v>
      </c>
      <c r="G30" s="12">
        <f>1248992096253+1648638746</f>
        <v>1250640734999</v>
      </c>
      <c r="I30" s="12">
        <v>674258268</v>
      </c>
      <c r="J30" s="12"/>
      <c r="K30" s="12">
        <v>2215828614563</v>
      </c>
      <c r="L30" s="12"/>
      <c r="M30" s="12">
        <v>-6920073307</v>
      </c>
      <c r="N30" s="12"/>
      <c r="O30" s="12">
        <v>-32808834056732</v>
      </c>
      <c r="Q30" s="27">
        <f>C28+I28+M28</f>
        <v>8268437161</v>
      </c>
      <c r="U30" s="27">
        <v>29706608671886</v>
      </c>
      <c r="V30" s="27"/>
      <c r="W30" s="27">
        <v>-821846260764</v>
      </c>
      <c r="Y30" s="77">
        <v>70.67</v>
      </c>
    </row>
    <row r="31" spans="1:28" ht="24.75" hidden="1" x14ac:dyDescent="0.2">
      <c r="E31" s="12">
        <f>E30-E28</f>
        <v>0</v>
      </c>
      <c r="G31" s="12">
        <f>E30+G30</f>
        <v>63029930389291</v>
      </c>
      <c r="I31" s="12">
        <f>I30-I28</f>
        <v>0</v>
      </c>
      <c r="J31" s="12"/>
      <c r="K31" s="12">
        <f>K30-K28</f>
        <v>0</v>
      </c>
      <c r="L31" s="12"/>
      <c r="M31" s="12">
        <f>M30-M28</f>
        <v>44314958</v>
      </c>
      <c r="N31" s="12"/>
      <c r="O31" s="12">
        <f>O30-O28</f>
        <v>0</v>
      </c>
      <c r="Q31" s="27">
        <f>Q30-Q28</f>
        <v>0</v>
      </c>
      <c r="U31" s="27">
        <f>U30-U28</f>
        <v>0</v>
      </c>
      <c r="V31" s="27"/>
      <c r="W31" s="27">
        <f>U30+W30</f>
        <v>28884762411122</v>
      </c>
      <c r="Y31" s="77">
        <f>Y30-Y28</f>
        <v>4.3957386139936716E-6</v>
      </c>
    </row>
    <row r="32" spans="1:28" ht="24.75" hidden="1" x14ac:dyDescent="0.2">
      <c r="E32" s="12"/>
      <c r="G32" s="12">
        <f>G31-G28</f>
        <v>0</v>
      </c>
      <c r="I32" s="12"/>
      <c r="J32" s="12"/>
      <c r="K32" s="12"/>
      <c r="L32" s="12"/>
      <c r="M32" s="12"/>
      <c r="N32" s="12"/>
      <c r="O32" s="12"/>
      <c r="Q32" s="27"/>
      <c r="U32" s="27"/>
      <c r="V32" s="27"/>
      <c r="W32" s="27">
        <f>W31-W28</f>
        <v>0</v>
      </c>
    </row>
    <row r="33" spans="5:23" ht="24.75" hidden="1" x14ac:dyDescent="0.2">
      <c r="E33" s="12"/>
      <c r="G33" s="12"/>
      <c r="U33" s="27"/>
      <c r="W33" s="27"/>
    </row>
    <row r="34" spans="5:23" ht="24.75" hidden="1" x14ac:dyDescent="0.2">
      <c r="E34">
        <v>61779289654292</v>
      </c>
      <c r="G34">
        <v>63029930389291</v>
      </c>
      <c r="U34" s="27">
        <v>29706608671886</v>
      </c>
      <c r="W34" s="27">
        <v>821846260764</v>
      </c>
    </row>
    <row r="35" spans="5:23" hidden="1" x14ac:dyDescent="0.2">
      <c r="E35" s="39">
        <f>E34-E28</f>
        <v>0</v>
      </c>
      <c r="G35" s="39">
        <f>G34-G28</f>
        <v>0</v>
      </c>
      <c r="U35" s="39">
        <f>U34-U28</f>
        <v>0</v>
      </c>
      <c r="W35" s="39">
        <f>U34-W34-W28</f>
        <v>0</v>
      </c>
    </row>
  </sheetData>
  <sortState xmlns:xlrd2="http://schemas.microsoft.com/office/spreadsheetml/2017/richdata2" ref="A11:Y27">
    <sortCondition descending="1" ref="W11:W27"/>
  </sortState>
  <mergeCells count="20">
    <mergeCell ref="C7:Y7"/>
    <mergeCell ref="A6:Y6"/>
    <mergeCell ref="A1:Y1"/>
    <mergeCell ref="A2:Y2"/>
    <mergeCell ref="A3:Y3"/>
    <mergeCell ref="A5:Y5"/>
    <mergeCell ref="C8:G8"/>
    <mergeCell ref="A9:A10"/>
    <mergeCell ref="I8:O8"/>
    <mergeCell ref="Q8:Y8"/>
    <mergeCell ref="I9:K9"/>
    <mergeCell ref="M9:O9"/>
    <mergeCell ref="C9:C10"/>
    <mergeCell ref="E9:E10"/>
    <mergeCell ref="G9:G10"/>
    <mergeCell ref="Q9:Q10"/>
    <mergeCell ref="S9:S10"/>
    <mergeCell ref="U9:U10"/>
    <mergeCell ref="W9:W10"/>
    <mergeCell ref="Y9:Y10"/>
  </mergeCells>
  <pageMargins left="0.39" right="0.39" top="0.39" bottom="0.39" header="0" footer="0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8"/>
  <sheetViews>
    <sheetView rightToLeft="1" view="pageBreakPreview" zoomScale="60" zoomScaleNormal="100" workbookViewId="0">
      <selection activeCell="A23" sqref="A23:XFD28"/>
    </sheetView>
  </sheetViews>
  <sheetFormatPr defaultColWidth="9.140625" defaultRowHeight="15.75" x14ac:dyDescent="0.4"/>
  <cols>
    <col min="1" max="1" width="40.85546875" style="19" customWidth="1"/>
    <col min="2" max="2" width="1.42578125" style="19" customWidth="1"/>
    <col min="3" max="3" width="16.85546875" style="19" bestFit="1" customWidth="1"/>
    <col min="4" max="4" width="1.42578125" style="19" customWidth="1"/>
    <col min="5" max="5" width="25.85546875" style="19" bestFit="1" customWidth="1"/>
    <col min="6" max="6" width="1.42578125" style="19" customWidth="1"/>
    <col min="7" max="7" width="26.85546875" style="19" bestFit="1" customWidth="1"/>
    <col min="8" max="8" width="1.42578125" style="19" customWidth="1"/>
    <col min="9" max="9" width="17.28515625" style="19" bestFit="1" customWidth="1"/>
    <col min="10" max="10" width="1.42578125" style="19" customWidth="1"/>
    <col min="11" max="11" width="25.85546875" style="19" bestFit="1" customWidth="1"/>
    <col min="12" max="12" width="1.42578125" style="19" customWidth="1"/>
    <col min="13" max="13" width="16.5703125" style="19" bestFit="1" customWidth="1"/>
    <col min="14" max="14" width="1.42578125" style="19" customWidth="1"/>
    <col min="15" max="15" width="25.5703125" style="19" customWidth="1"/>
    <col min="16" max="16" width="1.42578125" style="19" customWidth="1"/>
    <col min="17" max="17" width="17.28515625" style="19" bestFit="1" customWidth="1"/>
    <col min="18" max="18" width="1.42578125" style="19" customWidth="1"/>
    <col min="19" max="19" width="22.5703125" style="19" customWidth="1"/>
    <col min="20" max="20" width="1.42578125" style="19" customWidth="1"/>
    <col min="21" max="21" width="26.140625" style="19" customWidth="1"/>
    <col min="22" max="22" width="1.42578125" style="19" customWidth="1"/>
    <col min="23" max="23" width="26.28515625" style="19" customWidth="1"/>
    <col min="24" max="24" width="1.42578125" style="17" customWidth="1"/>
    <col min="25" max="25" width="26.5703125" style="17" customWidth="1"/>
    <col min="26" max="26" width="1.42578125" style="17" customWidth="1"/>
    <col min="27" max="27" width="22.7109375" style="17" hidden="1" customWidth="1"/>
    <col min="28" max="16384" width="9.140625" style="17"/>
  </cols>
  <sheetData>
    <row r="1" spans="1:29" ht="40.5" customHeight="1" x14ac:dyDescent="0.4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</row>
    <row r="2" spans="1:29" ht="40.5" customHeight="1" x14ac:dyDescent="0.4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</row>
    <row r="3" spans="1:29" ht="40.5" customHeight="1" x14ac:dyDescent="0.4">
      <c r="A3" s="133" t="str">
        <f>سهام!A3</f>
        <v>به تاریخ 31 تیر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</row>
    <row r="4" spans="1:29" ht="40.5" customHeight="1" x14ac:dyDescent="0.4"/>
    <row r="5" spans="1:29" ht="40.5" customHeight="1" x14ac:dyDescent="0.4">
      <c r="A5" s="134" t="s">
        <v>171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</row>
    <row r="6" spans="1:29" ht="40.5" customHeight="1" x14ac:dyDescent="0.4">
      <c r="A6" s="11"/>
      <c r="B6" s="11"/>
      <c r="C6" s="143" t="s">
        <v>103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</row>
    <row r="7" spans="1:29" ht="40.5" customHeight="1" thickBot="1" x14ac:dyDescent="0.9">
      <c r="C7" s="145" t="str">
        <f>سهام!C8</f>
        <v>1405/03/31</v>
      </c>
      <c r="D7" s="145"/>
      <c r="E7" s="145"/>
      <c r="F7" s="145"/>
      <c r="G7" s="145"/>
      <c r="H7" s="109"/>
      <c r="I7" s="145" t="s">
        <v>2</v>
      </c>
      <c r="J7" s="145"/>
      <c r="K7" s="145"/>
      <c r="L7" s="145"/>
      <c r="M7" s="145"/>
      <c r="N7" s="145"/>
      <c r="O7" s="145"/>
      <c r="P7" s="109"/>
      <c r="Q7" s="138" t="str">
        <f>سهام!Q8</f>
        <v>1405/04/31</v>
      </c>
      <c r="R7" s="138"/>
      <c r="S7" s="138"/>
      <c r="T7" s="138"/>
      <c r="U7" s="138"/>
      <c r="V7" s="138"/>
      <c r="W7" s="138"/>
      <c r="X7" s="138"/>
      <c r="Y7" s="138"/>
    </row>
    <row r="8" spans="1:29" ht="40.5" customHeight="1" thickBot="1" x14ac:dyDescent="0.7">
      <c r="A8" s="146" t="s">
        <v>36</v>
      </c>
      <c r="B8" s="29"/>
      <c r="C8" s="146" t="s">
        <v>37</v>
      </c>
      <c r="D8" s="29"/>
      <c r="E8" s="146" t="s">
        <v>7</v>
      </c>
      <c r="F8" s="29"/>
      <c r="G8" s="146" t="s">
        <v>8</v>
      </c>
      <c r="H8" s="29"/>
      <c r="I8" s="144" t="s">
        <v>34</v>
      </c>
      <c r="J8" s="144"/>
      <c r="K8" s="144"/>
      <c r="L8" s="29"/>
      <c r="M8" s="144" t="s">
        <v>35</v>
      </c>
      <c r="N8" s="144"/>
      <c r="O8" s="144"/>
      <c r="P8" s="29"/>
      <c r="Q8" s="146" t="s">
        <v>6</v>
      </c>
      <c r="R8" s="29"/>
      <c r="S8" s="147" t="s">
        <v>38</v>
      </c>
      <c r="T8" s="29"/>
      <c r="U8" s="146" t="s">
        <v>7</v>
      </c>
      <c r="V8" s="29"/>
      <c r="W8" s="146" t="s">
        <v>8</v>
      </c>
      <c r="X8" s="25"/>
      <c r="Y8" s="139" t="s">
        <v>170</v>
      </c>
    </row>
    <row r="9" spans="1:29" ht="40.5" customHeight="1" thickBot="1" x14ac:dyDescent="0.7">
      <c r="A9" s="144"/>
      <c r="B9" s="29"/>
      <c r="C9" s="144"/>
      <c r="D9" s="29"/>
      <c r="E9" s="144"/>
      <c r="F9" s="29"/>
      <c r="G9" s="144"/>
      <c r="H9" s="29"/>
      <c r="I9" s="59" t="s">
        <v>6</v>
      </c>
      <c r="J9" s="29"/>
      <c r="K9" s="59" t="s">
        <v>7</v>
      </c>
      <c r="L9" s="29"/>
      <c r="M9" s="59" t="s">
        <v>6</v>
      </c>
      <c r="N9" s="29"/>
      <c r="O9" s="59" t="s">
        <v>9</v>
      </c>
      <c r="P9" s="29"/>
      <c r="Q9" s="144"/>
      <c r="R9" s="29"/>
      <c r="S9" s="148"/>
      <c r="T9" s="29"/>
      <c r="U9" s="144"/>
      <c r="V9" s="29"/>
      <c r="W9" s="144"/>
      <c r="X9" s="25"/>
      <c r="Y9" s="140"/>
      <c r="AA9" s="120">
        <f>سهام!AA10</f>
        <v>40872738372408</v>
      </c>
    </row>
    <row r="10" spans="1:29" ht="40.5" customHeight="1" x14ac:dyDescent="0.4">
      <c r="A10" s="53" t="s">
        <v>40</v>
      </c>
      <c r="C10" s="27">
        <v>54516454</v>
      </c>
      <c r="D10" s="27"/>
      <c r="E10" s="27">
        <v>1707849301167</v>
      </c>
      <c r="F10" s="27"/>
      <c r="G10" s="27">
        <v>1802357818527</v>
      </c>
      <c r="H10" s="27"/>
      <c r="I10" s="27">
        <v>2975712</v>
      </c>
      <c r="J10" s="27"/>
      <c r="K10" s="27">
        <v>99999954602</v>
      </c>
      <c r="L10" s="27"/>
      <c r="M10" s="27">
        <v>-30833596</v>
      </c>
      <c r="N10" s="27"/>
      <c r="O10" s="27">
        <v>-1039117737522</v>
      </c>
      <c r="P10" s="27"/>
      <c r="Q10" s="27">
        <v>26658570</v>
      </c>
      <c r="R10" s="27"/>
      <c r="S10" s="27">
        <v>33955</v>
      </c>
      <c r="T10" s="27"/>
      <c r="U10" s="27">
        <v>816069760891</v>
      </c>
      <c r="V10" s="27"/>
      <c r="W10" s="27">
        <v>904857954894</v>
      </c>
      <c r="X10" s="26"/>
      <c r="Y10" s="48">
        <f>W10/$AA$9*100</f>
        <v>2.2138422599667149</v>
      </c>
      <c r="AA10" s="19">
        <f>C10+I10+M10-Q10</f>
        <v>0</v>
      </c>
    </row>
    <row r="11" spans="1:29" ht="40.5" customHeight="1" x14ac:dyDescent="0.4">
      <c r="A11" s="53" t="s">
        <v>142</v>
      </c>
      <c r="C11" s="27">
        <v>37150000</v>
      </c>
      <c r="D11" s="27"/>
      <c r="E11" s="27">
        <v>556222481361</v>
      </c>
      <c r="F11" s="27"/>
      <c r="G11" s="27">
        <v>626749350922</v>
      </c>
      <c r="H11" s="27"/>
      <c r="I11" s="27">
        <v>0</v>
      </c>
      <c r="J11" s="27"/>
      <c r="K11" s="27">
        <v>0</v>
      </c>
      <c r="L11" s="27"/>
      <c r="M11" s="27">
        <v>0</v>
      </c>
      <c r="N11" s="27"/>
      <c r="O11" s="27">
        <v>0</v>
      </c>
      <c r="P11" s="27"/>
      <c r="Q11" s="27">
        <v>37150000</v>
      </c>
      <c r="R11" s="27"/>
      <c r="S11" s="27">
        <v>17391</v>
      </c>
      <c r="T11" s="27"/>
      <c r="U11" s="27">
        <v>556222481361</v>
      </c>
      <c r="V11" s="27"/>
      <c r="W11" s="27">
        <v>645837409604</v>
      </c>
      <c r="X11" s="26"/>
      <c r="Y11" s="48">
        <f t="shared" ref="Y11:Y20" si="0">W11/$AA$9*100</f>
        <v>1.580117788339785</v>
      </c>
      <c r="AA11" s="19">
        <f t="shared" ref="AA11:AA20" si="1">C11+I11+M11-Q11</f>
        <v>0</v>
      </c>
      <c r="AC11" s="17" t="s">
        <v>143</v>
      </c>
    </row>
    <row r="12" spans="1:29" ht="40.5" customHeight="1" x14ac:dyDescent="0.4">
      <c r="A12" s="53" t="s">
        <v>178</v>
      </c>
      <c r="C12" s="27">
        <v>4285000</v>
      </c>
      <c r="D12" s="27"/>
      <c r="E12" s="27">
        <v>299966301785</v>
      </c>
      <c r="F12" s="27"/>
      <c r="G12" s="27">
        <v>312556867131</v>
      </c>
      <c r="H12" s="27"/>
      <c r="I12" s="27">
        <v>0</v>
      </c>
      <c r="J12" s="27"/>
      <c r="K12" s="27">
        <v>0</v>
      </c>
      <c r="L12" s="27"/>
      <c r="M12" s="27">
        <v>0</v>
      </c>
      <c r="N12" s="27"/>
      <c r="O12" s="27">
        <v>0</v>
      </c>
      <c r="P12" s="27"/>
      <c r="Q12" s="27">
        <v>4285000</v>
      </c>
      <c r="R12" s="27"/>
      <c r="S12" s="27">
        <v>75133</v>
      </c>
      <c r="T12" s="27"/>
      <c r="U12" s="27">
        <v>299966301785</v>
      </c>
      <c r="V12" s="27"/>
      <c r="W12" s="27">
        <v>321826187809</v>
      </c>
      <c r="X12" s="26"/>
      <c r="Y12" s="48">
        <f t="shared" si="0"/>
        <v>0.78738592182572109</v>
      </c>
      <c r="AA12" s="19">
        <f t="shared" si="1"/>
        <v>0</v>
      </c>
    </row>
    <row r="13" spans="1:29" ht="40.5" customHeight="1" x14ac:dyDescent="0.4">
      <c r="A13" s="53" t="s">
        <v>39</v>
      </c>
      <c r="C13" s="27">
        <v>6460000</v>
      </c>
      <c r="D13" s="27"/>
      <c r="E13" s="27">
        <v>184377124224</v>
      </c>
      <c r="F13" s="27"/>
      <c r="G13" s="27">
        <v>278923888874</v>
      </c>
      <c r="H13" s="27"/>
      <c r="I13" s="27">
        <v>0</v>
      </c>
      <c r="J13" s="27"/>
      <c r="K13" s="27">
        <v>0</v>
      </c>
      <c r="L13" s="27"/>
      <c r="M13" s="27">
        <v>0</v>
      </c>
      <c r="N13" s="27"/>
      <c r="O13" s="27">
        <v>0</v>
      </c>
      <c r="P13" s="27"/>
      <c r="Q13" s="27">
        <v>6460000</v>
      </c>
      <c r="R13" s="27"/>
      <c r="S13" s="27">
        <v>44475</v>
      </c>
      <c r="T13" s="27"/>
      <c r="U13" s="27">
        <v>184377124224</v>
      </c>
      <c r="V13" s="27"/>
      <c r="W13" s="27">
        <v>287202554990</v>
      </c>
      <c r="X13" s="26"/>
      <c r="Y13" s="48">
        <f t="shared" si="0"/>
        <v>0.70267509941022721</v>
      </c>
      <c r="AA13" s="19">
        <f t="shared" si="1"/>
        <v>0</v>
      </c>
    </row>
    <row r="14" spans="1:29" ht="40.5" customHeight="1" x14ac:dyDescent="0.4">
      <c r="A14" s="53" t="s">
        <v>180</v>
      </c>
      <c r="C14" s="27">
        <v>11500000</v>
      </c>
      <c r="D14" s="27"/>
      <c r="E14" s="27">
        <v>180328971782</v>
      </c>
      <c r="F14" s="27"/>
      <c r="G14" s="27">
        <v>181368595659</v>
      </c>
      <c r="H14" s="27"/>
      <c r="I14" s="27">
        <v>0</v>
      </c>
      <c r="J14" s="27"/>
      <c r="K14" s="27">
        <v>0</v>
      </c>
      <c r="L14" s="27"/>
      <c r="M14" s="27">
        <v>0</v>
      </c>
      <c r="N14" s="27"/>
      <c r="O14" s="27">
        <v>0</v>
      </c>
      <c r="P14" s="27"/>
      <c r="Q14" s="27">
        <v>11500000</v>
      </c>
      <c r="R14" s="27"/>
      <c r="S14" s="27">
        <v>16225</v>
      </c>
      <c r="T14" s="27"/>
      <c r="U14" s="27">
        <v>180328971782</v>
      </c>
      <c r="V14" s="27"/>
      <c r="W14" s="27">
        <v>186518695859</v>
      </c>
      <c r="X14" s="26"/>
      <c r="Y14" s="48">
        <f t="shared" si="0"/>
        <v>0.45634010170679773</v>
      </c>
      <c r="AA14" s="19">
        <f t="shared" si="1"/>
        <v>0</v>
      </c>
    </row>
    <row r="15" spans="1:29" ht="40.5" customHeight="1" x14ac:dyDescent="0.4">
      <c r="A15" s="53" t="s">
        <v>42</v>
      </c>
      <c r="C15" s="27">
        <v>31600000</v>
      </c>
      <c r="D15" s="27"/>
      <c r="E15" s="27">
        <v>516835521308</v>
      </c>
      <c r="F15" s="27"/>
      <c r="G15" s="27">
        <v>554217556887</v>
      </c>
      <c r="H15" s="27"/>
      <c r="I15" s="27">
        <v>0</v>
      </c>
      <c r="J15" s="27"/>
      <c r="K15" s="27">
        <v>0</v>
      </c>
      <c r="L15" s="27"/>
      <c r="M15" s="27">
        <v>-21600000</v>
      </c>
      <c r="N15" s="27"/>
      <c r="O15" s="27">
        <v>-381488074490</v>
      </c>
      <c r="P15" s="27"/>
      <c r="Q15" s="27">
        <v>10000000</v>
      </c>
      <c r="R15" s="27"/>
      <c r="S15" s="27">
        <v>18050</v>
      </c>
      <c r="T15" s="27"/>
      <c r="U15" s="27">
        <v>175504693500</v>
      </c>
      <c r="V15" s="27"/>
      <c r="W15" s="27">
        <v>180433440625</v>
      </c>
      <c r="X15" s="26"/>
      <c r="Y15" s="48">
        <f t="shared" si="0"/>
        <v>0.44145180335361472</v>
      </c>
      <c r="AA15" s="19">
        <f t="shared" si="1"/>
        <v>0</v>
      </c>
    </row>
    <row r="16" spans="1:29" ht="40.5" customHeight="1" x14ac:dyDescent="0.6">
      <c r="A16" s="53" t="s">
        <v>191</v>
      </c>
      <c r="B16" s="21"/>
      <c r="C16" s="27">
        <v>0</v>
      </c>
      <c r="D16" s="27"/>
      <c r="E16" s="27">
        <v>0</v>
      </c>
      <c r="F16" s="27"/>
      <c r="G16" s="27">
        <v>0</v>
      </c>
      <c r="H16" s="27"/>
      <c r="I16" s="27">
        <v>1000000</v>
      </c>
      <c r="J16" s="27"/>
      <c r="K16" s="27">
        <v>20081402283</v>
      </c>
      <c r="L16" s="27"/>
      <c r="M16" s="27">
        <v>0</v>
      </c>
      <c r="N16" s="27"/>
      <c r="O16" s="27">
        <v>0</v>
      </c>
      <c r="P16" s="27"/>
      <c r="Q16" s="27">
        <v>1000000</v>
      </c>
      <c r="R16" s="27"/>
      <c r="S16" s="47">
        <v>20548</v>
      </c>
      <c r="T16" s="27"/>
      <c r="U16" s="27">
        <v>20081402283</v>
      </c>
      <c r="V16" s="27"/>
      <c r="W16" s="27">
        <v>20540422925</v>
      </c>
      <c r="X16" s="26"/>
      <c r="Y16" s="48">
        <f t="shared" si="0"/>
        <v>5.0254579807812061E-2</v>
      </c>
      <c r="AA16" s="19">
        <f t="shared" si="1"/>
        <v>0</v>
      </c>
    </row>
    <row r="17" spans="1:27" ht="40.5" customHeight="1" x14ac:dyDescent="0.4">
      <c r="A17" s="53" t="s">
        <v>181</v>
      </c>
      <c r="C17" s="27">
        <v>2000000</v>
      </c>
      <c r="D17" s="27"/>
      <c r="E17" s="27">
        <v>20000000000</v>
      </c>
      <c r="F17" s="27"/>
      <c r="G17" s="27">
        <v>19992625000</v>
      </c>
      <c r="H17" s="27"/>
      <c r="I17" s="27">
        <v>0</v>
      </c>
      <c r="J17" s="27"/>
      <c r="K17" s="27">
        <v>0</v>
      </c>
      <c r="L17" s="27"/>
      <c r="M17" s="27">
        <v>0</v>
      </c>
      <c r="N17" s="27"/>
      <c r="O17" s="27">
        <v>0</v>
      </c>
      <c r="P17" s="27"/>
      <c r="Q17" s="27">
        <v>2000000</v>
      </c>
      <c r="R17" s="27"/>
      <c r="S17" s="27">
        <v>10000</v>
      </c>
      <c r="T17" s="27"/>
      <c r="U17" s="27">
        <v>20000000000</v>
      </c>
      <c r="V17" s="27"/>
      <c r="W17" s="27">
        <v>19992625000</v>
      </c>
      <c r="X17" s="26"/>
      <c r="Y17" s="48">
        <f t="shared" si="0"/>
        <v>4.8914327241397756E-2</v>
      </c>
      <c r="AA17" s="19">
        <f t="shared" si="1"/>
        <v>0</v>
      </c>
    </row>
    <row r="18" spans="1:27" ht="40.5" customHeight="1" x14ac:dyDescent="0.4">
      <c r="A18" s="53" t="s">
        <v>182</v>
      </c>
      <c r="C18" s="27">
        <v>2000000</v>
      </c>
      <c r="D18" s="27"/>
      <c r="E18" s="27">
        <v>20007375000</v>
      </c>
      <c r="F18" s="27"/>
      <c r="G18" s="27">
        <v>19992625000</v>
      </c>
      <c r="H18" s="27"/>
      <c r="I18" s="27">
        <v>0</v>
      </c>
      <c r="J18" s="27"/>
      <c r="K18" s="27">
        <v>0</v>
      </c>
      <c r="L18" s="27"/>
      <c r="M18" s="27">
        <v>0</v>
      </c>
      <c r="N18" s="27"/>
      <c r="O18" s="27">
        <v>0</v>
      </c>
      <c r="P18" s="27"/>
      <c r="Q18" s="27">
        <v>2000000</v>
      </c>
      <c r="R18" s="27"/>
      <c r="S18" s="27">
        <v>10000</v>
      </c>
      <c r="T18" s="27"/>
      <c r="U18" s="27">
        <v>20007375000</v>
      </c>
      <c r="V18" s="27"/>
      <c r="W18" s="27">
        <v>19992625000</v>
      </c>
      <c r="X18" s="26"/>
      <c r="Y18" s="48">
        <f>W18/$AA$9*100</f>
        <v>4.8914327241397756E-2</v>
      </c>
      <c r="AA18" s="19">
        <f t="shared" si="1"/>
        <v>0</v>
      </c>
    </row>
    <row r="19" spans="1:27" ht="40.5" customHeight="1" x14ac:dyDescent="0.4">
      <c r="A19" s="53" t="s">
        <v>155</v>
      </c>
      <c r="C19" s="27">
        <v>750000</v>
      </c>
      <c r="D19" s="27"/>
      <c r="E19" s="27">
        <v>7412344756</v>
      </c>
      <c r="F19" s="27"/>
      <c r="G19" s="27">
        <v>8339911875</v>
      </c>
      <c r="H19" s="27"/>
      <c r="I19" s="27">
        <v>363951</v>
      </c>
      <c r="J19" s="27"/>
      <c r="K19" s="27">
        <v>4185877381</v>
      </c>
      <c r="L19" s="27"/>
      <c r="M19" s="27">
        <v>-204615</v>
      </c>
      <c r="N19" s="27"/>
      <c r="O19" s="27">
        <v>-2380148737</v>
      </c>
      <c r="P19" s="27"/>
      <c r="Q19" s="27">
        <v>909336</v>
      </c>
      <c r="R19" s="27"/>
      <c r="S19" s="27">
        <v>11962</v>
      </c>
      <c r="T19" s="27"/>
      <c r="U19" s="27">
        <v>9564051623</v>
      </c>
      <c r="V19" s="27"/>
      <c r="W19" s="27">
        <v>10872473592</v>
      </c>
      <c r="X19" s="26"/>
      <c r="Y19" s="48">
        <f t="shared" si="0"/>
        <v>2.6600795603505957E-2</v>
      </c>
      <c r="AA19" s="19">
        <f t="shared" si="1"/>
        <v>0</v>
      </c>
    </row>
    <row r="20" spans="1:27" ht="40.5" customHeight="1" thickBot="1" x14ac:dyDescent="0.45">
      <c r="A20" s="53" t="s">
        <v>146</v>
      </c>
      <c r="C20" s="27">
        <v>19770000</v>
      </c>
      <c r="D20" s="27"/>
      <c r="E20" s="50">
        <v>516642151542</v>
      </c>
      <c r="F20" s="27"/>
      <c r="G20" s="50">
        <v>519482590131</v>
      </c>
      <c r="H20" s="27"/>
      <c r="I20" s="50">
        <v>0</v>
      </c>
      <c r="J20" s="27"/>
      <c r="K20" s="50">
        <v>0</v>
      </c>
      <c r="L20" s="27"/>
      <c r="M20" s="50">
        <v>-19770000</v>
      </c>
      <c r="N20" s="27"/>
      <c r="O20" s="50">
        <v>-529798724660</v>
      </c>
      <c r="P20" s="27"/>
      <c r="Q20" s="50">
        <v>0</v>
      </c>
      <c r="R20" s="27"/>
      <c r="S20" s="27">
        <v>0</v>
      </c>
      <c r="T20" s="27"/>
      <c r="U20" s="50">
        <v>0</v>
      </c>
      <c r="V20" s="27"/>
      <c r="W20" s="50">
        <v>0</v>
      </c>
      <c r="X20" s="26"/>
      <c r="Y20" s="49">
        <f t="shared" si="0"/>
        <v>0</v>
      </c>
      <c r="AA20" s="19">
        <f t="shared" si="1"/>
        <v>0</v>
      </c>
    </row>
    <row r="21" spans="1:27" ht="40.5" customHeight="1" thickBot="1" x14ac:dyDescent="0.45">
      <c r="A21" s="16"/>
      <c r="C21" s="51">
        <f>SUM(C10:C20)</f>
        <v>170031454</v>
      </c>
      <c r="D21" s="20"/>
      <c r="E21" s="52">
        <f>SUM(E10:E20)</f>
        <v>4009641572925</v>
      </c>
      <c r="F21" s="20"/>
      <c r="G21" s="52">
        <f>SUM(G10:G20)</f>
        <v>4323981830006</v>
      </c>
      <c r="H21" s="20"/>
      <c r="I21" s="52">
        <f>SUM(I10:I20)</f>
        <v>4339663</v>
      </c>
      <c r="J21" s="20"/>
      <c r="K21" s="52">
        <f>SUM(K10:K20)</f>
        <v>124267234266</v>
      </c>
      <c r="L21" s="20"/>
      <c r="M21" s="52">
        <f>SUM(M10:M20)</f>
        <v>-72408211</v>
      </c>
      <c r="N21" s="20"/>
      <c r="O21" s="52">
        <f>SUM(O10:O20)</f>
        <v>-1952784685409</v>
      </c>
      <c r="P21" s="20"/>
      <c r="Q21" s="52">
        <f>SUM(Q10:Q20)</f>
        <v>101962906</v>
      </c>
      <c r="R21" s="20"/>
      <c r="S21" s="20"/>
      <c r="T21" s="20"/>
      <c r="U21" s="52">
        <f>SUM(U10:U20)</f>
        <v>2282122162449</v>
      </c>
      <c r="V21" s="20"/>
      <c r="W21" s="52">
        <f>SUM(W10:W20)</f>
        <v>2598074390298</v>
      </c>
      <c r="X21" s="7"/>
      <c r="Y21" s="61">
        <f>SUM(Y10:Y20)</f>
        <v>6.3564970044969726</v>
      </c>
      <c r="AA21" s="10"/>
    </row>
    <row r="22" spans="1:27" ht="16.5" thickTop="1" x14ac:dyDescent="0.4"/>
    <row r="23" spans="1:27" ht="24.75" hidden="1" x14ac:dyDescent="0.4">
      <c r="C23" s="12"/>
      <c r="D23" s="12"/>
      <c r="E23" s="12">
        <v>4009641572925</v>
      </c>
      <c r="F23" s="12"/>
      <c r="G23" s="12">
        <v>314340257081</v>
      </c>
      <c r="H23" s="12"/>
      <c r="I23" s="12">
        <v>4339663</v>
      </c>
      <c r="J23" s="12"/>
      <c r="K23" s="12">
        <v>124267234266</v>
      </c>
      <c r="L23" s="12"/>
      <c r="M23" s="12">
        <v>-72408211</v>
      </c>
      <c r="N23" s="12"/>
      <c r="O23" s="12">
        <v>-1952784685409</v>
      </c>
      <c r="P23" s="12"/>
      <c r="Q23" s="12">
        <f>C21+I21+M21</f>
        <v>101962906</v>
      </c>
      <c r="R23" s="12"/>
      <c r="S23" s="12"/>
      <c r="T23" s="12"/>
      <c r="U23" s="12">
        <v>2282122162449</v>
      </c>
      <c r="V23" s="12"/>
      <c r="W23" s="12">
        <v>315952227849</v>
      </c>
      <c r="Y23" s="48">
        <v>6.36</v>
      </c>
    </row>
    <row r="24" spans="1:27" ht="24.75" hidden="1" x14ac:dyDescent="0.4">
      <c r="C24" s="12"/>
      <c r="D24" s="12"/>
      <c r="E24" s="12">
        <f>E23-E21</f>
        <v>0</v>
      </c>
      <c r="F24" s="12"/>
      <c r="G24" s="12">
        <f>E23+G23</f>
        <v>4323981830006</v>
      </c>
      <c r="H24" s="12"/>
      <c r="I24" s="12">
        <f>I23-I21</f>
        <v>0</v>
      </c>
      <c r="J24" s="12"/>
      <c r="K24" s="12">
        <f>K23-K21</f>
        <v>0</v>
      </c>
      <c r="L24" s="12"/>
      <c r="M24" s="12">
        <f>M23-M21</f>
        <v>0</v>
      </c>
      <c r="N24" s="12"/>
      <c r="O24" s="12">
        <f>O23-O21</f>
        <v>0</v>
      </c>
      <c r="P24" s="12"/>
      <c r="Q24" s="12">
        <f>Q23-Q21</f>
        <v>0</v>
      </c>
      <c r="R24" s="12"/>
      <c r="S24" s="12"/>
      <c r="T24" s="12"/>
      <c r="U24" s="12">
        <f>U23-U21</f>
        <v>0</v>
      </c>
      <c r="V24" s="12"/>
      <c r="W24" s="12">
        <f>U23+W23</f>
        <v>2598074390298</v>
      </c>
      <c r="Y24" s="48">
        <f>Y23-Y21</f>
        <v>3.5029955030276838E-3</v>
      </c>
    </row>
    <row r="25" spans="1:27" ht="22.5" hidden="1" x14ac:dyDescent="0.4">
      <c r="G25" s="12">
        <f>G24-G21</f>
        <v>0</v>
      </c>
      <c r="W25" s="12">
        <f>W24-W21</f>
        <v>0</v>
      </c>
    </row>
    <row r="26" spans="1:27" hidden="1" x14ac:dyDescent="0.4">
      <c r="E26" s="19">
        <v>4009641572925</v>
      </c>
      <c r="G26" s="19">
        <v>4323981830006</v>
      </c>
      <c r="U26" s="19" t="s">
        <v>144</v>
      </c>
    </row>
    <row r="27" spans="1:27" hidden="1" x14ac:dyDescent="0.4">
      <c r="E27" s="19">
        <f>E26-E21</f>
        <v>0</v>
      </c>
      <c r="G27" s="19">
        <f>G26-G21</f>
        <v>0</v>
      </c>
      <c r="U27" s="19">
        <v>2282122162449</v>
      </c>
      <c r="W27" s="19">
        <v>315952227849</v>
      </c>
    </row>
    <row r="28" spans="1:27" hidden="1" x14ac:dyDescent="0.4">
      <c r="U28" s="19">
        <f>U27-U21</f>
        <v>0</v>
      </c>
      <c r="W28" s="19">
        <f>W27+U27-W21</f>
        <v>0</v>
      </c>
    </row>
  </sheetData>
  <sortState xmlns:xlrd2="http://schemas.microsoft.com/office/spreadsheetml/2017/richdata2" ref="A10:Y20">
    <sortCondition descending="1" ref="W10:W20"/>
  </sortState>
  <mergeCells count="19">
    <mergeCell ref="Q8:Q9"/>
    <mergeCell ref="S8:S9"/>
    <mergeCell ref="I8:K8"/>
    <mergeCell ref="M8:O8"/>
    <mergeCell ref="A5:Y5"/>
    <mergeCell ref="I7:O7"/>
    <mergeCell ref="Q7:Y7"/>
    <mergeCell ref="A1:Y1"/>
    <mergeCell ref="A2:Y2"/>
    <mergeCell ref="U8:U9"/>
    <mergeCell ref="W8:W9"/>
    <mergeCell ref="Y8:Y9"/>
    <mergeCell ref="A3:Y3"/>
    <mergeCell ref="C7:G7"/>
    <mergeCell ref="A8:A9"/>
    <mergeCell ref="C6:Y6"/>
    <mergeCell ref="C8:C9"/>
    <mergeCell ref="E8:E9"/>
    <mergeCell ref="G8:G9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18"/>
  <sheetViews>
    <sheetView rightToLeft="1" view="pageBreakPreview" topLeftCell="B1" zoomScale="66" zoomScaleNormal="100" zoomScaleSheetLayoutView="66" workbookViewId="0">
      <selection activeCell="AM1" sqref="AM1:AM1048576"/>
    </sheetView>
  </sheetViews>
  <sheetFormatPr defaultColWidth="9.140625" defaultRowHeight="15.75" x14ac:dyDescent="0.4"/>
  <cols>
    <col min="1" max="1" width="39" style="17" bestFit="1" customWidth="1"/>
    <col min="2" max="2" width="1.42578125" style="17" customWidth="1"/>
    <col min="3" max="3" width="16.28515625" style="17" customWidth="1"/>
    <col min="4" max="4" width="1.42578125" style="17" customWidth="1"/>
    <col min="5" max="5" width="24.28515625" style="17" customWidth="1"/>
    <col min="6" max="6" width="1.42578125" style="17" customWidth="1"/>
    <col min="7" max="7" width="20.5703125" style="17" bestFit="1" customWidth="1"/>
    <col min="8" max="8" width="1.42578125" style="17" customWidth="1"/>
    <col min="9" max="9" width="17.140625" style="17" bestFit="1" customWidth="1"/>
    <col min="10" max="10" width="1.42578125" style="17" customWidth="1"/>
    <col min="11" max="11" width="12" style="17" customWidth="1"/>
    <col min="12" max="12" width="1.42578125" style="17" customWidth="1"/>
    <col min="13" max="13" width="11.28515625" style="17" customWidth="1"/>
    <col min="14" max="14" width="1.42578125" style="17" customWidth="1"/>
    <col min="15" max="15" width="14.42578125" style="17" bestFit="1" customWidth="1"/>
    <col min="16" max="16" width="1.42578125" style="17" customWidth="1"/>
    <col min="17" max="17" width="25.42578125" style="17" bestFit="1" customWidth="1"/>
    <col min="18" max="18" width="1.42578125" style="17" customWidth="1"/>
    <col min="19" max="19" width="25.5703125" style="17" bestFit="1" customWidth="1"/>
    <col min="20" max="20" width="1.42578125" style="17" customWidth="1"/>
    <col min="21" max="21" width="13.7109375" style="17" bestFit="1" customWidth="1"/>
    <col min="22" max="22" width="1.42578125" style="17" customWidth="1"/>
    <col min="23" max="23" width="23.85546875" style="17" bestFit="1" customWidth="1"/>
    <col min="24" max="24" width="1.42578125" style="17" customWidth="1"/>
    <col min="25" max="25" width="13.28515625" style="17" bestFit="1" customWidth="1"/>
    <col min="26" max="26" width="1.42578125" style="17" customWidth="1"/>
    <col min="27" max="27" width="24" style="17" bestFit="1" customWidth="1"/>
    <col min="28" max="28" width="1.42578125" style="17" customWidth="1"/>
    <col min="29" max="29" width="13.7109375" style="17" bestFit="1" customWidth="1"/>
    <col min="30" max="30" width="1.42578125" style="17" customWidth="1"/>
    <col min="31" max="31" width="21.7109375" style="17" bestFit="1" customWidth="1"/>
    <col min="32" max="32" width="1.42578125" style="17" customWidth="1"/>
    <col min="33" max="33" width="23.85546875" style="17" bestFit="1" customWidth="1"/>
    <col min="34" max="34" width="1.42578125" style="17" customWidth="1"/>
    <col min="35" max="35" width="23.85546875" style="17" bestFit="1" customWidth="1"/>
    <col min="36" max="36" width="1.42578125" style="17" customWidth="1"/>
    <col min="37" max="37" width="25.140625" style="17" bestFit="1" customWidth="1"/>
    <col min="38" max="38" width="1.140625" style="17" customWidth="1"/>
    <col min="39" max="39" width="22.7109375" style="17" hidden="1" customWidth="1"/>
    <col min="40" max="40" width="20.28515625" style="17" bestFit="1" customWidth="1"/>
    <col min="41" max="16384" width="9.140625" style="17"/>
  </cols>
  <sheetData>
    <row r="1" spans="1:40" ht="46.5" customHeight="1" x14ac:dyDescent="0.4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</row>
    <row r="2" spans="1:40" ht="46.5" customHeight="1" x14ac:dyDescent="0.4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</row>
    <row r="3" spans="1:40" ht="46.5" customHeight="1" x14ac:dyDescent="0.4">
      <c r="A3" s="133" t="str">
        <f>سهام!A3</f>
        <v>به تاریخ 31 تیر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</row>
    <row r="4" spans="1:40" ht="46.5" customHeight="1" x14ac:dyDescent="0.4"/>
    <row r="5" spans="1:40" ht="46.5" customHeight="1" x14ac:dyDescent="0.4">
      <c r="A5" s="134" t="s">
        <v>104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</row>
    <row r="6" spans="1:40" ht="46.5" customHeight="1" x14ac:dyDescent="0.4">
      <c r="A6" s="11"/>
      <c r="B6" s="11"/>
      <c r="C6" s="143" t="s">
        <v>103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</row>
    <row r="7" spans="1:40" ht="46.5" customHeight="1" thickBot="1" x14ac:dyDescent="0.8">
      <c r="A7" s="24"/>
      <c r="B7" s="24"/>
      <c r="C7" s="138" t="s">
        <v>44</v>
      </c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07"/>
      <c r="O7" s="138" t="str">
        <f>سهام!C8</f>
        <v>1405/03/31</v>
      </c>
      <c r="P7" s="138"/>
      <c r="Q7" s="138"/>
      <c r="R7" s="138"/>
      <c r="S7" s="138"/>
      <c r="T7" s="108"/>
      <c r="U7" s="138" t="s">
        <v>2</v>
      </c>
      <c r="V7" s="138"/>
      <c r="W7" s="138"/>
      <c r="X7" s="138"/>
      <c r="Y7" s="138"/>
      <c r="Z7" s="138"/>
      <c r="AA7" s="138"/>
      <c r="AB7" s="108"/>
      <c r="AC7" s="138" t="str">
        <f>سهام!Q8</f>
        <v>1405/04/31</v>
      </c>
      <c r="AD7" s="138"/>
      <c r="AE7" s="138"/>
      <c r="AF7" s="138"/>
      <c r="AG7" s="138"/>
      <c r="AH7" s="138"/>
      <c r="AI7" s="138"/>
      <c r="AJ7" s="138"/>
      <c r="AK7" s="138"/>
    </row>
    <row r="8" spans="1:40" ht="46.5" customHeight="1" thickBot="1" x14ac:dyDescent="0.7">
      <c r="A8" s="139" t="s">
        <v>45</v>
      </c>
      <c r="B8" s="25"/>
      <c r="C8" s="150" t="s">
        <v>46</v>
      </c>
      <c r="D8" s="25"/>
      <c r="E8" s="150" t="s">
        <v>47</v>
      </c>
      <c r="F8" s="25"/>
      <c r="G8" s="150" t="s">
        <v>48</v>
      </c>
      <c r="H8" s="25"/>
      <c r="I8" s="150" t="s">
        <v>49</v>
      </c>
      <c r="J8" s="25"/>
      <c r="K8" s="150" t="s">
        <v>50</v>
      </c>
      <c r="L8" s="25"/>
      <c r="M8" s="150" t="s">
        <v>32</v>
      </c>
      <c r="N8" s="25"/>
      <c r="O8" s="149" t="s">
        <v>6</v>
      </c>
      <c r="P8" s="25"/>
      <c r="Q8" s="149" t="s">
        <v>7</v>
      </c>
      <c r="R8" s="25"/>
      <c r="S8" s="150" t="s">
        <v>8</v>
      </c>
      <c r="T8" s="25"/>
      <c r="U8" s="140" t="s">
        <v>3</v>
      </c>
      <c r="V8" s="140"/>
      <c r="W8" s="140"/>
      <c r="X8" s="25"/>
      <c r="Y8" s="140" t="s">
        <v>4</v>
      </c>
      <c r="Z8" s="140"/>
      <c r="AA8" s="140"/>
      <c r="AB8" s="25"/>
      <c r="AC8" s="149" t="s">
        <v>6</v>
      </c>
      <c r="AD8" s="25"/>
      <c r="AE8" s="150" t="s">
        <v>10</v>
      </c>
      <c r="AF8" s="25"/>
      <c r="AG8" s="149" t="s">
        <v>7</v>
      </c>
      <c r="AH8" s="25"/>
      <c r="AI8" s="150" t="s">
        <v>8</v>
      </c>
      <c r="AJ8" s="25"/>
      <c r="AK8" s="150" t="s">
        <v>170</v>
      </c>
    </row>
    <row r="9" spans="1:40" ht="46.5" customHeight="1" thickBot="1" x14ac:dyDescent="0.7">
      <c r="A9" s="140"/>
      <c r="B9" s="25"/>
      <c r="C9" s="142"/>
      <c r="D9" s="25"/>
      <c r="E9" s="142"/>
      <c r="F9" s="25"/>
      <c r="G9" s="142"/>
      <c r="H9" s="25"/>
      <c r="I9" s="142"/>
      <c r="J9" s="25"/>
      <c r="K9" s="142"/>
      <c r="L9" s="25"/>
      <c r="M9" s="142"/>
      <c r="N9" s="25"/>
      <c r="O9" s="140"/>
      <c r="P9" s="25"/>
      <c r="Q9" s="140"/>
      <c r="R9" s="25"/>
      <c r="S9" s="142"/>
      <c r="T9" s="25"/>
      <c r="U9" s="72" t="s">
        <v>6</v>
      </c>
      <c r="V9" s="25"/>
      <c r="W9" s="86" t="s">
        <v>7</v>
      </c>
      <c r="X9" s="25"/>
      <c r="Y9" s="72" t="s">
        <v>6</v>
      </c>
      <c r="Z9" s="25"/>
      <c r="AA9" s="72" t="s">
        <v>9</v>
      </c>
      <c r="AB9" s="25"/>
      <c r="AC9" s="140"/>
      <c r="AD9" s="25"/>
      <c r="AE9" s="142"/>
      <c r="AF9" s="25"/>
      <c r="AG9" s="140"/>
      <c r="AH9" s="25"/>
      <c r="AI9" s="142"/>
      <c r="AJ9" s="25"/>
      <c r="AK9" s="142"/>
      <c r="AM9" s="120">
        <f>سهام!AA10</f>
        <v>40872738372408</v>
      </c>
      <c r="AN9" s="121"/>
    </row>
    <row r="10" spans="1:40" ht="46.5" customHeight="1" thickBot="1" x14ac:dyDescent="0.65">
      <c r="A10" s="74" t="s">
        <v>51</v>
      </c>
      <c r="B10" s="18"/>
      <c r="C10" s="26" t="s">
        <v>52</v>
      </c>
      <c r="D10" s="26"/>
      <c r="E10" s="26" t="s">
        <v>52</v>
      </c>
      <c r="F10" s="26"/>
      <c r="G10" s="26" t="s">
        <v>53</v>
      </c>
      <c r="H10" s="26"/>
      <c r="I10" s="26" t="s">
        <v>54</v>
      </c>
      <c r="J10" s="26"/>
      <c r="K10" s="75">
        <v>18</v>
      </c>
      <c r="L10" s="75"/>
      <c r="M10" s="76">
        <v>23.5</v>
      </c>
      <c r="N10" s="26"/>
      <c r="O10" s="81">
        <v>744000</v>
      </c>
      <c r="P10" s="27"/>
      <c r="Q10" s="81">
        <v>744191896309</v>
      </c>
      <c r="R10" s="27"/>
      <c r="S10" s="81">
        <v>743460600000</v>
      </c>
      <c r="T10" s="27"/>
      <c r="U10" s="81">
        <v>0</v>
      </c>
      <c r="V10" s="27"/>
      <c r="W10" s="81">
        <v>0</v>
      </c>
      <c r="X10" s="27"/>
      <c r="Y10" s="81">
        <v>-280000</v>
      </c>
      <c r="Z10" s="27"/>
      <c r="AA10" s="81">
        <v>-279867000000</v>
      </c>
      <c r="AB10" s="27"/>
      <c r="AC10" s="81">
        <v>464000</v>
      </c>
      <c r="AD10" s="27"/>
      <c r="AE10" s="27">
        <v>4000000</v>
      </c>
      <c r="AF10" s="27"/>
      <c r="AG10" s="81">
        <v>464129399463</v>
      </c>
      <c r="AH10" s="27"/>
      <c r="AI10" s="81">
        <v>463663600000</v>
      </c>
      <c r="AJ10" s="26"/>
      <c r="AK10" s="128">
        <f>AI10/$AM$9*100</f>
        <v>1.134407965953673</v>
      </c>
      <c r="AM10" s="27">
        <f>O10+U10+Y10-AC10</f>
        <v>0</v>
      </c>
      <c r="AN10" s="27"/>
    </row>
    <row r="11" spans="1:40" ht="46.5" customHeight="1" thickBot="1" x14ac:dyDescent="0.65">
      <c r="A11" s="106"/>
      <c r="B11" s="18"/>
      <c r="C11" s="75"/>
      <c r="D11" s="26"/>
      <c r="E11" s="75"/>
      <c r="F11" s="26"/>
      <c r="G11" s="75"/>
      <c r="H11" s="26"/>
      <c r="I11" s="75"/>
      <c r="J11" s="26"/>
      <c r="K11" s="75"/>
      <c r="L11" s="26"/>
      <c r="M11" s="75"/>
      <c r="N11" s="26"/>
      <c r="O11" s="79">
        <f>SUM(O10)</f>
        <v>744000</v>
      </c>
      <c r="P11" s="27"/>
      <c r="Q11" s="79">
        <f>SUM(Q10)</f>
        <v>744191896309</v>
      </c>
      <c r="R11" s="27"/>
      <c r="S11" s="79">
        <f>SUM(S10)</f>
        <v>743460600000</v>
      </c>
      <c r="T11" s="27"/>
      <c r="U11" s="79">
        <v>0</v>
      </c>
      <c r="V11" s="27"/>
      <c r="W11" s="79">
        <v>0</v>
      </c>
      <c r="X11" s="27"/>
      <c r="Y11" s="79">
        <f>SUM(Y10)</f>
        <v>-280000</v>
      </c>
      <c r="Z11" s="27"/>
      <c r="AA11" s="79">
        <f>SUM(AA10)</f>
        <v>-279867000000</v>
      </c>
      <c r="AB11" s="27"/>
      <c r="AC11" s="79">
        <f>SUM(AC10:AC10)</f>
        <v>464000</v>
      </c>
      <c r="AD11" s="27"/>
      <c r="AE11" s="27"/>
      <c r="AF11" s="27"/>
      <c r="AG11" s="79">
        <f>SUM(AG10:AG10)</f>
        <v>464129399463</v>
      </c>
      <c r="AH11" s="27"/>
      <c r="AI11" s="79">
        <f>SUM(AI10:AI10)</f>
        <v>463663600000</v>
      </c>
      <c r="AJ11" s="26"/>
      <c r="AK11" s="80">
        <f>SUM(AK10:AK10)</f>
        <v>1.134407965953673</v>
      </c>
    </row>
    <row r="12" spans="1:40" ht="16.5" thickTop="1" x14ac:dyDescent="0.4"/>
    <row r="13" spans="1:40" ht="24.75" hidden="1" x14ac:dyDescent="0.4">
      <c r="O13" s="27"/>
      <c r="P13" s="27"/>
      <c r="Q13" s="27">
        <v>744191896309</v>
      </c>
      <c r="R13" s="27"/>
      <c r="S13" s="27">
        <v>-731296309</v>
      </c>
      <c r="T13" s="27"/>
      <c r="U13" s="27">
        <v>0</v>
      </c>
      <c r="V13" s="27"/>
      <c r="W13" s="27">
        <v>0</v>
      </c>
      <c r="X13" s="27"/>
      <c r="Y13" s="27">
        <v>-280000</v>
      </c>
      <c r="Z13" s="27"/>
      <c r="AA13" s="27">
        <v>-279867000000</v>
      </c>
      <c r="AB13" s="27"/>
      <c r="AC13" s="27">
        <f>O10+U10+Y10</f>
        <v>464000</v>
      </c>
      <c r="AD13" s="27"/>
      <c r="AE13" s="27"/>
      <c r="AF13" s="27"/>
      <c r="AG13" s="27">
        <v>464129399463</v>
      </c>
      <c r="AH13" s="27"/>
      <c r="AI13" s="27">
        <v>-465799463</v>
      </c>
      <c r="AJ13" s="27"/>
      <c r="AK13" s="97">
        <v>1.1499999999999999</v>
      </c>
    </row>
    <row r="14" spans="1:40" ht="22.5" hidden="1" x14ac:dyDescent="0.4">
      <c r="O14" s="12"/>
      <c r="P14" s="12"/>
      <c r="Q14" s="12">
        <f>Q13-Q11</f>
        <v>0</v>
      </c>
      <c r="R14" s="12"/>
      <c r="S14" s="12">
        <f>Q13+S13</f>
        <v>743460600000</v>
      </c>
      <c r="T14" s="12"/>
      <c r="U14" s="12">
        <f>U13-U11</f>
        <v>0</v>
      </c>
      <c r="V14" s="12"/>
      <c r="W14" s="12">
        <f>W13-W11</f>
        <v>0</v>
      </c>
      <c r="X14" s="12"/>
      <c r="Y14" s="12">
        <f>Y13-Y11</f>
        <v>0</v>
      </c>
      <c r="Z14" s="12"/>
      <c r="AA14" s="12">
        <f>AA13-AA11</f>
        <v>0</v>
      </c>
      <c r="AB14" s="12"/>
      <c r="AC14" s="12">
        <f>AC13-AC11</f>
        <v>0</v>
      </c>
      <c r="AD14" s="12"/>
      <c r="AE14" s="12"/>
      <c r="AF14" s="12"/>
      <c r="AG14" s="12">
        <f>AG13-AG11</f>
        <v>0</v>
      </c>
      <c r="AH14" s="12"/>
      <c r="AI14" s="12">
        <f>AG13+AI13</f>
        <v>463663600000</v>
      </c>
      <c r="AJ14" s="12"/>
      <c r="AK14" s="12">
        <f>AK13-AK11</f>
        <v>1.5592034046326919E-2</v>
      </c>
    </row>
    <row r="15" spans="1:40" ht="22.5" hidden="1" x14ac:dyDescent="0.4">
      <c r="O15" s="12"/>
      <c r="P15" s="12"/>
      <c r="Q15" s="12"/>
      <c r="R15" s="12"/>
      <c r="S15" s="12">
        <f>S14-S11</f>
        <v>0</v>
      </c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>
        <f>AI14-AI11</f>
        <v>0</v>
      </c>
      <c r="AJ15" s="12"/>
      <c r="AK15" s="12"/>
    </row>
    <row r="16" spans="1:40" hidden="1" x14ac:dyDescent="0.4"/>
    <row r="17" spans="17:35" hidden="1" x14ac:dyDescent="0.4">
      <c r="Q17" s="17">
        <v>744191896309</v>
      </c>
      <c r="S17" s="17">
        <v>743460600000</v>
      </c>
      <c r="AG17" s="63">
        <v>464129399463</v>
      </c>
      <c r="AI17" s="63">
        <v>465799463</v>
      </c>
    </row>
    <row r="18" spans="17:35" hidden="1" x14ac:dyDescent="0.4">
      <c r="Q18" s="19">
        <f>Q17-Q11</f>
        <v>0</v>
      </c>
      <c r="S18" s="19">
        <f>S17-S11</f>
        <v>0</v>
      </c>
      <c r="AG18" s="63">
        <f>AG17-AG11</f>
        <v>0</v>
      </c>
      <c r="AI18" s="63">
        <f>AG17-AI17-AI11</f>
        <v>0</v>
      </c>
    </row>
  </sheetData>
  <mergeCells count="26">
    <mergeCell ref="AE8:AE9"/>
    <mergeCell ref="AC8:AC9"/>
    <mergeCell ref="AG8:AG9"/>
    <mergeCell ref="AI8:AI9"/>
    <mergeCell ref="AK8:AK9"/>
    <mergeCell ref="A5:AK5"/>
    <mergeCell ref="O7:S7"/>
    <mergeCell ref="U7:AA7"/>
    <mergeCell ref="AC7:AK7"/>
    <mergeCell ref="C7:M7"/>
    <mergeCell ref="A1:AK1"/>
    <mergeCell ref="A2:AK2"/>
    <mergeCell ref="A3:AK3"/>
    <mergeCell ref="C6:AK6"/>
    <mergeCell ref="U8:W8"/>
    <mergeCell ref="Y8:AA8"/>
    <mergeCell ref="O8:O9"/>
    <mergeCell ref="Q8:Q9"/>
    <mergeCell ref="S8:S9"/>
    <mergeCell ref="M8:M9"/>
    <mergeCell ref="K8:K9"/>
    <mergeCell ref="I8:I9"/>
    <mergeCell ref="G8:G9"/>
    <mergeCell ref="E8:E9"/>
    <mergeCell ref="C8:C9"/>
    <mergeCell ref="A8:A9"/>
  </mergeCells>
  <pageMargins left="0.39" right="0.39" top="0.39" bottom="0.39" header="0" footer="0"/>
  <pageSetup paperSize="9" scale="3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6"/>
  <sheetViews>
    <sheetView rightToLeft="1" view="pageBreakPreview" zoomScaleNormal="100" zoomScaleSheetLayoutView="100" workbookViewId="0">
      <selection activeCell="E10" sqref="E10"/>
    </sheetView>
  </sheetViews>
  <sheetFormatPr defaultColWidth="9.140625" defaultRowHeight="15.75" x14ac:dyDescent="0.4"/>
  <cols>
    <col min="1" max="1" width="30.28515625" style="17" customWidth="1"/>
    <col min="2" max="2" width="1.42578125" style="17" customWidth="1"/>
    <col min="3" max="3" width="27.5703125" style="19" customWidth="1"/>
    <col min="4" max="4" width="1.42578125" style="19" customWidth="1"/>
    <col min="5" max="5" width="27.140625" style="19" bestFit="1" customWidth="1"/>
    <col min="6" max="6" width="1.42578125" style="19" customWidth="1"/>
    <col min="7" max="7" width="28.42578125" style="19" bestFit="1" customWidth="1"/>
    <col min="8" max="8" width="1.42578125" style="19" customWidth="1"/>
    <col min="9" max="9" width="26.140625" style="19" bestFit="1" customWidth="1"/>
    <col min="10" max="10" width="1.42578125" style="17" customWidth="1"/>
    <col min="11" max="11" width="27.28515625" style="17" bestFit="1" customWidth="1"/>
    <col min="12" max="12" width="1.42578125" style="17" customWidth="1"/>
    <col min="13" max="13" width="22.7109375" style="17" hidden="1" customWidth="1"/>
    <col min="14" max="16384" width="9.140625" style="17"/>
  </cols>
  <sheetData>
    <row r="1" spans="1:13" ht="39" customHeight="1" x14ac:dyDescent="0.4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3" ht="39" customHeight="1" x14ac:dyDescent="0.4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3" ht="39" customHeight="1" x14ac:dyDescent="0.4">
      <c r="A3" s="133" t="str">
        <f>سهام!A3</f>
        <v>به تاریخ 31 تیر 1405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3" ht="39" customHeight="1" x14ac:dyDescent="0.4"/>
    <row r="5" spans="1:13" ht="39" customHeight="1" x14ac:dyDescent="0.4">
      <c r="A5" s="134" t="s">
        <v>107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</row>
    <row r="6" spans="1:13" ht="39" customHeight="1" x14ac:dyDescent="0.4">
      <c r="A6" s="11"/>
      <c r="B6" s="11"/>
      <c r="C6" s="143" t="s">
        <v>103</v>
      </c>
      <c r="D6" s="143"/>
      <c r="E6" s="143"/>
      <c r="F6" s="143"/>
      <c r="G6" s="143"/>
      <c r="H6" s="143"/>
      <c r="I6" s="143"/>
      <c r="J6" s="143"/>
      <c r="K6" s="143"/>
    </row>
    <row r="7" spans="1:13" ht="39" customHeight="1" thickBot="1" x14ac:dyDescent="0.45">
      <c r="A7" s="73"/>
      <c r="B7" s="73"/>
      <c r="C7" s="59" t="str">
        <f>سهام!C8</f>
        <v>1405/03/31</v>
      </c>
      <c r="D7" s="105"/>
      <c r="E7" s="144" t="s">
        <v>2</v>
      </c>
      <c r="F7" s="144"/>
      <c r="G7" s="144"/>
      <c r="H7" s="105"/>
      <c r="I7" s="140" t="str">
        <f>سهام!Q8</f>
        <v>1405/04/31</v>
      </c>
      <c r="J7" s="140"/>
      <c r="K7" s="140"/>
    </row>
    <row r="8" spans="1:13" ht="39" customHeight="1" thickBot="1" x14ac:dyDescent="0.45">
      <c r="A8" s="72" t="s">
        <v>169</v>
      </c>
      <c r="B8" s="73"/>
      <c r="C8" s="59" t="s">
        <v>56</v>
      </c>
      <c r="D8" s="105"/>
      <c r="E8" s="59" t="s">
        <v>57</v>
      </c>
      <c r="F8" s="105"/>
      <c r="G8" s="59" t="s">
        <v>58</v>
      </c>
      <c r="H8" s="105"/>
      <c r="I8" s="59" t="s">
        <v>56</v>
      </c>
      <c r="J8" s="73"/>
      <c r="K8" s="72" t="s">
        <v>170</v>
      </c>
    </row>
    <row r="9" spans="1:13" ht="39" customHeight="1" x14ac:dyDescent="0.6">
      <c r="A9" s="103" t="s">
        <v>188</v>
      </c>
      <c r="B9" s="18"/>
      <c r="C9" s="96">
        <v>0</v>
      </c>
      <c r="D9" s="27"/>
      <c r="E9" s="96">
        <v>3133335431222</v>
      </c>
      <c r="F9" s="27"/>
      <c r="G9" s="27">
        <v>-1907359313295</v>
      </c>
      <c r="H9" s="27"/>
      <c r="I9" s="96">
        <f>C9+E9+G9</f>
        <v>1225976117927</v>
      </c>
      <c r="J9" s="26"/>
      <c r="K9" s="104">
        <f>I9/$M$9*100</f>
        <v>2.9994959152397307</v>
      </c>
      <c r="M9" s="120">
        <f>اوراق!AM9</f>
        <v>40872738372408</v>
      </c>
    </row>
    <row r="10" spans="1:13" ht="39" customHeight="1" x14ac:dyDescent="0.6">
      <c r="A10" s="46" t="s">
        <v>106</v>
      </c>
      <c r="B10" s="18"/>
      <c r="C10" s="27">
        <v>338364252633</v>
      </c>
      <c r="D10" s="27"/>
      <c r="E10" s="27">
        <v>1049047119511</v>
      </c>
      <c r="F10" s="27"/>
      <c r="G10" s="27">
        <v>-791187828778</v>
      </c>
      <c r="H10" s="27"/>
      <c r="I10" s="27">
        <f>C10+E10+G10</f>
        <v>596223543366</v>
      </c>
      <c r="J10" s="26"/>
      <c r="K10" s="77">
        <f>I10/$M$9*100</f>
        <v>1.4587315827326441</v>
      </c>
    </row>
    <row r="11" spans="1:13" ht="39" customHeight="1" x14ac:dyDescent="0.6">
      <c r="A11" s="46" t="s">
        <v>105</v>
      </c>
      <c r="B11" s="18"/>
      <c r="C11" s="27">
        <v>41725865</v>
      </c>
      <c r="D11" s="27"/>
      <c r="E11" s="27">
        <v>44794026116</v>
      </c>
      <c r="F11" s="27"/>
      <c r="G11" s="27">
        <v>-44785404000</v>
      </c>
      <c r="H11" s="27"/>
      <c r="I11" s="27">
        <f>C11+E11+G11</f>
        <v>50347981</v>
      </c>
      <c r="J11" s="26"/>
      <c r="K11" s="77">
        <f>I11/$M$9*100</f>
        <v>1.2318230440363267E-4</v>
      </c>
    </row>
    <row r="12" spans="1:13" ht="39" customHeight="1" thickBot="1" x14ac:dyDescent="0.65">
      <c r="A12" s="46" t="s">
        <v>156</v>
      </c>
      <c r="B12" s="18"/>
      <c r="C12" s="50">
        <v>1433688</v>
      </c>
      <c r="D12" s="27"/>
      <c r="E12" s="50">
        <v>0</v>
      </c>
      <c r="F12" s="27"/>
      <c r="G12" s="50">
        <v>-39000</v>
      </c>
      <c r="H12" s="27"/>
      <c r="I12" s="50">
        <f>C12+E12+G12</f>
        <v>1394688</v>
      </c>
      <c r="J12" s="26"/>
      <c r="K12" s="78">
        <f>I12/$M$9*100</f>
        <v>3.4122695359739181E-6</v>
      </c>
    </row>
    <row r="13" spans="1:13" ht="39" customHeight="1" thickBot="1" x14ac:dyDescent="0.65">
      <c r="A13" s="46"/>
      <c r="B13" s="18"/>
      <c r="C13" s="52">
        <f>SUM(C9:C12)</f>
        <v>338407412186</v>
      </c>
      <c r="D13" s="20"/>
      <c r="E13" s="52">
        <f>SUM(E9:E12)</f>
        <v>4227176576849</v>
      </c>
      <c r="F13" s="20"/>
      <c r="G13" s="52">
        <f>SUM(G9:G12)</f>
        <v>-2743332585073</v>
      </c>
      <c r="H13" s="20"/>
      <c r="I13" s="52">
        <f>SUM(I9:I12)</f>
        <v>1822251403962</v>
      </c>
      <c r="J13" s="7"/>
      <c r="K13" s="61">
        <f>SUM(K9:K12)</f>
        <v>4.4583540925463154</v>
      </c>
    </row>
    <row r="14" spans="1:13" ht="16.5" thickTop="1" x14ac:dyDescent="0.4"/>
    <row r="15" spans="1:13" ht="24.75" hidden="1" x14ac:dyDescent="0.4">
      <c r="C15" s="12">
        <v>338407412186</v>
      </c>
      <c r="D15" s="12"/>
      <c r="E15" s="12">
        <v>4227176576849</v>
      </c>
      <c r="F15" s="12"/>
      <c r="G15" s="12">
        <v>-2743332585073</v>
      </c>
      <c r="H15" s="12"/>
      <c r="I15" s="27">
        <v>1822251403962</v>
      </c>
      <c r="K15" s="77">
        <v>4.46</v>
      </c>
    </row>
    <row r="16" spans="1:13" ht="24.75" hidden="1" x14ac:dyDescent="0.4">
      <c r="C16" s="27">
        <f>C15-C13</f>
        <v>0</v>
      </c>
      <c r="E16" s="27">
        <f>E15-E13</f>
        <v>0</v>
      </c>
      <c r="F16" s="27"/>
      <c r="G16" s="27">
        <f>G15-G13</f>
        <v>0</v>
      </c>
      <c r="H16" s="27"/>
      <c r="I16" s="27">
        <f>I15-I13</f>
        <v>0</v>
      </c>
      <c r="K16" s="77">
        <f>K15-K13</f>
        <v>1.6459074536845364E-3</v>
      </c>
    </row>
  </sheetData>
  <sortState xmlns:xlrd2="http://schemas.microsoft.com/office/spreadsheetml/2017/richdata2" ref="A9:K12">
    <sortCondition descending="1" ref="I9:I12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zoomScale="68" zoomScaleNormal="100" zoomScaleSheetLayoutView="68" workbookViewId="0">
      <selection activeCell="A15" sqref="A15:XFD16"/>
    </sheetView>
  </sheetViews>
  <sheetFormatPr defaultColWidth="9.140625" defaultRowHeight="15.75" x14ac:dyDescent="0.4"/>
  <cols>
    <col min="1" max="1" width="68" style="19" bestFit="1" customWidth="1"/>
    <col min="2" max="2" width="1.42578125" style="19" customWidth="1"/>
    <col min="3" max="3" width="21.5703125" style="19" customWidth="1"/>
    <col min="4" max="4" width="1.42578125" style="19" customWidth="1"/>
    <col min="5" max="5" width="28.7109375" style="19" bestFit="1" customWidth="1"/>
    <col min="6" max="6" width="1.42578125" style="19" customWidth="1"/>
    <col min="7" max="7" width="28.7109375" style="19" customWidth="1"/>
    <col min="8" max="8" width="1.42578125" style="19" customWidth="1"/>
    <col min="9" max="9" width="26.85546875" style="19" customWidth="1"/>
    <col min="10" max="10" width="1.42578125" style="19" customWidth="1"/>
    <col min="11" max="11" width="22.5703125" style="19" hidden="1" customWidth="1"/>
    <col min="12" max="16384" width="9.140625" style="19"/>
  </cols>
  <sheetData>
    <row r="1" spans="1:11" ht="39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39" customHeight="1" x14ac:dyDescent="0.4">
      <c r="A2" s="153" t="s">
        <v>59</v>
      </c>
      <c r="B2" s="153"/>
      <c r="C2" s="153"/>
      <c r="D2" s="153"/>
      <c r="E2" s="153"/>
      <c r="F2" s="153"/>
      <c r="G2" s="153"/>
      <c r="H2" s="153"/>
      <c r="I2" s="153"/>
    </row>
    <row r="3" spans="1:11" ht="39" customHeight="1" x14ac:dyDescent="0.4">
      <c r="A3" s="153" t="s">
        <v>185</v>
      </c>
      <c r="B3" s="153"/>
      <c r="C3" s="153"/>
      <c r="D3" s="153"/>
      <c r="E3" s="153"/>
      <c r="F3" s="153"/>
      <c r="G3" s="153"/>
      <c r="H3" s="153"/>
      <c r="I3" s="153"/>
    </row>
    <row r="4" spans="1:11" ht="39" customHeight="1" x14ac:dyDescent="0.4"/>
    <row r="5" spans="1:11" ht="39" customHeight="1" x14ac:dyDescent="0.4">
      <c r="A5" s="152" t="s">
        <v>173</v>
      </c>
      <c r="B5" s="152"/>
      <c r="C5" s="152"/>
      <c r="D5" s="152"/>
      <c r="E5" s="152"/>
      <c r="F5" s="152"/>
      <c r="G5" s="152"/>
      <c r="H5" s="152"/>
      <c r="I5" s="152"/>
    </row>
    <row r="6" spans="1:11" ht="39" customHeight="1" x14ac:dyDescent="0.4">
      <c r="C6" s="151" t="s">
        <v>103</v>
      </c>
      <c r="D6" s="151"/>
      <c r="E6" s="151"/>
      <c r="F6" s="151"/>
      <c r="G6" s="151"/>
      <c r="H6" s="151"/>
      <c r="I6" s="151"/>
    </row>
    <row r="7" spans="1:11" ht="39" customHeight="1" thickBot="1" x14ac:dyDescent="0.7">
      <c r="A7" s="59" t="s">
        <v>60</v>
      </c>
      <c r="B7" s="99"/>
      <c r="C7" s="59" t="s">
        <v>61</v>
      </c>
      <c r="D7" s="99"/>
      <c r="E7" s="59" t="s">
        <v>56</v>
      </c>
      <c r="F7" s="99"/>
      <c r="G7" s="59" t="s">
        <v>62</v>
      </c>
      <c r="H7" s="99"/>
      <c r="I7" s="59" t="s">
        <v>172</v>
      </c>
    </row>
    <row r="8" spans="1:11" ht="39" customHeight="1" x14ac:dyDescent="0.6">
      <c r="A8" s="53" t="s">
        <v>165</v>
      </c>
      <c r="B8" s="21"/>
      <c r="C8" s="101" t="s">
        <v>108</v>
      </c>
      <c r="D8" s="21"/>
      <c r="E8" s="27">
        <f>'درآمد سرمایه گذاری در سهام'!S38</f>
        <v>8126333372746</v>
      </c>
      <c r="F8" s="27"/>
      <c r="G8" s="97">
        <f>E8/$E$13*100</f>
        <v>91.955549276200571</v>
      </c>
      <c r="H8" s="97"/>
      <c r="I8" s="97">
        <f>E8/$K$8*100</f>
        <v>12.734749384348495</v>
      </c>
      <c r="K8" s="12">
        <v>63812275589291</v>
      </c>
    </row>
    <row r="9" spans="1:11" ht="39" customHeight="1" x14ac:dyDescent="0.6">
      <c r="A9" s="53" t="s">
        <v>166</v>
      </c>
      <c r="B9" s="21"/>
      <c r="C9" s="101" t="s">
        <v>63</v>
      </c>
      <c r="D9" s="21"/>
      <c r="E9" s="27">
        <f>'درآمد سرمایه گذاری در صندوق'!S24</f>
        <v>564176511932</v>
      </c>
      <c r="F9" s="27"/>
      <c r="G9" s="97">
        <f t="shared" ref="G9:G12" si="0">E9/$E$13*100</f>
        <v>6.384079838199809</v>
      </c>
      <c r="H9" s="97"/>
      <c r="I9" s="97">
        <f t="shared" ref="I9:I12" si="1">E9/$K$8*100</f>
        <v>0.88411909263847088</v>
      </c>
    </row>
    <row r="10" spans="1:11" ht="39" customHeight="1" x14ac:dyDescent="0.6">
      <c r="A10" s="53" t="s">
        <v>167</v>
      </c>
      <c r="B10" s="21"/>
      <c r="C10" s="101" t="s">
        <v>109</v>
      </c>
      <c r="D10" s="21"/>
      <c r="E10" s="27">
        <f>'درآمد سرمایه گذاری در اوراق به'!S12</f>
        <v>78447327446</v>
      </c>
      <c r="F10" s="27"/>
      <c r="G10" s="97">
        <f t="shared" si="0"/>
        <v>0.88769027231149611</v>
      </c>
      <c r="H10" s="97"/>
      <c r="I10" s="97">
        <f t="shared" si="1"/>
        <v>0.12293453997927173</v>
      </c>
    </row>
    <row r="11" spans="1:11" ht="39" customHeight="1" x14ac:dyDescent="0.6">
      <c r="A11" s="53" t="s">
        <v>168</v>
      </c>
      <c r="B11" s="21"/>
      <c r="C11" s="101" t="s">
        <v>110</v>
      </c>
      <c r="D11" s="21"/>
      <c r="E11" s="27">
        <f>'درآمد سپرده بانکی'!G13</f>
        <v>562784886</v>
      </c>
      <c r="F11" s="27"/>
      <c r="G11" s="97">
        <f t="shared" si="0"/>
        <v>6.3683325483589511E-3</v>
      </c>
      <c r="H11" s="97"/>
      <c r="I11" s="97">
        <f t="shared" si="1"/>
        <v>8.8193828037445323E-4</v>
      </c>
    </row>
    <row r="12" spans="1:11" ht="39" customHeight="1" thickBot="1" x14ac:dyDescent="0.65">
      <c r="A12" s="53" t="s">
        <v>64</v>
      </c>
      <c r="B12" s="21"/>
      <c r="C12" s="101" t="s">
        <v>111</v>
      </c>
      <c r="D12" s="21"/>
      <c r="E12" s="50">
        <f>'سایر درآمدها'!E9</f>
        <v>67720861981</v>
      </c>
      <c r="F12" s="27"/>
      <c r="G12" s="98">
        <f t="shared" si="0"/>
        <v>0.76631228073976132</v>
      </c>
      <c r="H12" s="97"/>
      <c r="I12" s="98">
        <f t="shared" si="1"/>
        <v>0.10612513243825604</v>
      </c>
    </row>
    <row r="13" spans="1:11" ht="39" customHeight="1" thickBot="1" x14ac:dyDescent="0.65">
      <c r="A13" s="53"/>
      <c r="B13" s="21"/>
      <c r="C13" s="102"/>
      <c r="D13" s="21"/>
      <c r="E13" s="52">
        <f>SUM(E8:E12)</f>
        <v>8837240858991</v>
      </c>
      <c r="F13" s="20"/>
      <c r="G13" s="52">
        <f>SUM(G8:G12)</f>
        <v>100</v>
      </c>
      <c r="H13" s="20"/>
      <c r="I13" s="52">
        <f>SUM(I8:I12)</f>
        <v>13.848810087684868</v>
      </c>
    </row>
    <row r="14" spans="1:11" ht="16.5" thickTop="1" x14ac:dyDescent="0.4"/>
    <row r="15" spans="1:11" ht="24.75" hidden="1" x14ac:dyDescent="0.4">
      <c r="E15" s="27">
        <v>8837240858991</v>
      </c>
    </row>
    <row r="16" spans="1:11" ht="24.75" hidden="1" x14ac:dyDescent="0.4">
      <c r="E16" s="27">
        <f>E15-E13</f>
        <v>0</v>
      </c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8"/>
  <sheetViews>
    <sheetView rightToLeft="1" view="pageBreakPreview" topLeftCell="A4" zoomScale="57" zoomScaleNormal="100" zoomScaleSheetLayoutView="57" workbookViewId="0">
      <selection activeCell="A40" sqref="A40:XFD41"/>
    </sheetView>
  </sheetViews>
  <sheetFormatPr defaultColWidth="9.140625" defaultRowHeight="15.75" x14ac:dyDescent="0.4"/>
  <cols>
    <col min="1" max="1" width="52.7109375" style="19" bestFit="1" customWidth="1"/>
    <col min="2" max="2" width="1.42578125" style="19" customWidth="1"/>
    <col min="3" max="3" width="30.5703125" style="19" customWidth="1"/>
    <col min="4" max="4" width="1.42578125" style="19" customWidth="1"/>
    <col min="5" max="5" width="30.7109375" style="19" customWidth="1"/>
    <col min="6" max="6" width="1.42578125" style="19" customWidth="1"/>
    <col min="7" max="7" width="29.42578125" style="19" customWidth="1"/>
    <col min="8" max="8" width="1.42578125" style="19" customWidth="1"/>
    <col min="9" max="9" width="30.5703125" style="19" customWidth="1"/>
    <col min="10" max="10" width="1.42578125" style="19" customWidth="1"/>
    <col min="11" max="11" width="29" style="19" customWidth="1"/>
    <col min="12" max="12" width="1.42578125" style="19" customWidth="1"/>
    <col min="13" max="13" width="28.140625" style="19" customWidth="1"/>
    <col min="14" max="14" width="1.42578125" style="19" customWidth="1"/>
    <col min="15" max="15" width="31.28515625" style="19" customWidth="1"/>
    <col min="16" max="16" width="1.42578125" style="19" customWidth="1"/>
    <col min="17" max="17" width="32.42578125" style="19" customWidth="1"/>
    <col min="18" max="18" width="1.42578125" style="19" customWidth="1"/>
    <col min="19" max="19" width="29.85546875" style="19" customWidth="1"/>
    <col min="20" max="20" width="1.42578125" style="19" customWidth="1"/>
    <col min="21" max="21" width="27.5703125" style="19" customWidth="1"/>
    <col min="22" max="22" width="1.42578125" style="19" customWidth="1"/>
    <col min="23" max="23" width="30.42578125" style="19" customWidth="1"/>
    <col min="24" max="16384" width="9.140625" style="19"/>
  </cols>
  <sheetData>
    <row r="1" spans="1:23" ht="40.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</row>
    <row r="2" spans="1:23" ht="40.5" customHeight="1" x14ac:dyDescent="0.4">
      <c r="A2" s="153" t="s">
        <v>59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</row>
    <row r="3" spans="1:23" ht="40.5" customHeight="1" x14ac:dyDescent="0.4">
      <c r="A3" s="153" t="str">
        <f>درآمد!A3</f>
        <v>دوره یک ماهه منتهی به 31 تیر 1405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</row>
    <row r="4" spans="1:23" ht="40.5" customHeight="1" x14ac:dyDescent="0.4"/>
    <row r="5" spans="1:23" ht="40.5" customHeight="1" x14ac:dyDescent="0.4">
      <c r="A5" s="152" t="s">
        <v>164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</row>
    <row r="6" spans="1:23" ht="40.5" customHeight="1" x14ac:dyDescent="0.4">
      <c r="A6" s="28"/>
      <c r="B6" s="28"/>
      <c r="C6" s="154" t="s">
        <v>103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23" ht="40.5" customHeight="1" thickBot="1" x14ac:dyDescent="0.7">
      <c r="A7" s="29"/>
      <c r="B7" s="29"/>
      <c r="C7" s="144" t="s">
        <v>189</v>
      </c>
      <c r="D7" s="144"/>
      <c r="E7" s="144"/>
      <c r="F7" s="144"/>
      <c r="G7" s="144"/>
      <c r="H7" s="144"/>
      <c r="I7" s="144"/>
      <c r="J7" s="144"/>
      <c r="K7" s="144"/>
      <c r="L7" s="29"/>
      <c r="M7" s="144" t="s">
        <v>190</v>
      </c>
      <c r="N7" s="144"/>
      <c r="O7" s="144"/>
      <c r="P7" s="144"/>
      <c r="Q7" s="144"/>
      <c r="R7" s="144"/>
      <c r="S7" s="144"/>
      <c r="T7" s="144"/>
      <c r="U7" s="144"/>
    </row>
    <row r="8" spans="1:23" ht="40.5" customHeight="1" thickBot="1" x14ac:dyDescent="0.8">
      <c r="A8" s="146" t="s">
        <v>65</v>
      </c>
      <c r="B8" s="71"/>
      <c r="C8" s="94" t="s">
        <v>66</v>
      </c>
      <c r="D8" s="94"/>
      <c r="E8" s="94" t="s">
        <v>67</v>
      </c>
      <c r="F8" s="94"/>
      <c r="G8" s="94" t="s">
        <v>68</v>
      </c>
      <c r="H8" s="71"/>
      <c r="I8" s="144" t="s">
        <v>29</v>
      </c>
      <c r="J8" s="144"/>
      <c r="K8" s="144"/>
      <c r="L8" s="71"/>
      <c r="M8" s="94" t="s">
        <v>66</v>
      </c>
      <c r="N8" s="94"/>
      <c r="O8" s="94" t="s">
        <v>67</v>
      </c>
      <c r="P8" s="94"/>
      <c r="Q8" s="94" t="s">
        <v>68</v>
      </c>
      <c r="R8" s="71"/>
      <c r="S8" s="144" t="s">
        <v>29</v>
      </c>
      <c r="T8" s="144"/>
      <c r="U8" s="144"/>
    </row>
    <row r="9" spans="1:23" ht="40.5" customHeight="1" thickBot="1" x14ac:dyDescent="0.8">
      <c r="A9" s="144"/>
      <c r="B9" s="71"/>
      <c r="C9" s="59" t="s">
        <v>112</v>
      </c>
      <c r="D9" s="94"/>
      <c r="E9" s="59" t="s">
        <v>113</v>
      </c>
      <c r="F9" s="94"/>
      <c r="G9" s="59" t="s">
        <v>114</v>
      </c>
      <c r="H9" s="71"/>
      <c r="I9" s="59" t="s">
        <v>56</v>
      </c>
      <c r="J9" s="71"/>
      <c r="K9" s="59" t="s">
        <v>62</v>
      </c>
      <c r="L9" s="71"/>
      <c r="M9" s="59" t="s">
        <v>112</v>
      </c>
      <c r="N9" s="94"/>
      <c r="O9" s="59" t="s">
        <v>113</v>
      </c>
      <c r="P9" s="94"/>
      <c r="Q9" s="59" t="s">
        <v>114</v>
      </c>
      <c r="R9" s="71"/>
      <c r="S9" s="59" t="s">
        <v>56</v>
      </c>
      <c r="T9" s="71"/>
      <c r="U9" s="59" t="s">
        <v>62</v>
      </c>
    </row>
    <row r="10" spans="1:23" ht="40.5" customHeight="1" x14ac:dyDescent="0.6">
      <c r="A10" s="53" t="s">
        <v>15</v>
      </c>
      <c r="B10" s="21"/>
      <c r="C10" s="27">
        <v>0</v>
      </c>
      <c r="D10" s="27"/>
      <c r="E10" s="27">
        <v>-2766273322557</v>
      </c>
      <c r="F10" s="27"/>
      <c r="G10" s="27">
        <v>2399078299137</v>
      </c>
      <c r="H10" s="27"/>
      <c r="I10" s="27">
        <f t="shared" ref="I10:I37" si="0">C10+E10+G10</f>
        <v>-367195023420</v>
      </c>
      <c r="J10" s="27"/>
      <c r="K10" s="97">
        <f t="shared" ref="K10:K37" si="1">I10/$I$38*100</f>
        <v>12.69376262289437</v>
      </c>
      <c r="L10" s="27"/>
      <c r="M10" s="27">
        <v>0</v>
      </c>
      <c r="N10" s="27"/>
      <c r="O10" s="27">
        <v>1258863090590</v>
      </c>
      <c r="P10" s="27"/>
      <c r="Q10" s="27">
        <v>2512706725083</v>
      </c>
      <c r="R10" s="27"/>
      <c r="S10" s="27">
        <f t="shared" ref="S10:S37" si="2">M10+O10+Q10</f>
        <v>3771569815673</v>
      </c>
      <c r="T10" s="27"/>
      <c r="U10" s="97">
        <f t="shared" ref="U10:U37" si="3">S10/$S$38*100</f>
        <v>46.411704303469087</v>
      </c>
      <c r="W10" s="32"/>
    </row>
    <row r="11" spans="1:23" ht="40.5" customHeight="1" x14ac:dyDescent="0.6">
      <c r="A11" s="53" t="s">
        <v>27</v>
      </c>
      <c r="B11" s="21"/>
      <c r="C11" s="27">
        <v>518726285538</v>
      </c>
      <c r="D11" s="27"/>
      <c r="E11" s="27">
        <v>-2119675930793</v>
      </c>
      <c r="F11" s="27"/>
      <c r="G11" s="27">
        <v>1463842354527</v>
      </c>
      <c r="H11" s="27"/>
      <c r="I11" s="27">
        <f t="shared" si="0"/>
        <v>-137107290728</v>
      </c>
      <c r="J11" s="27"/>
      <c r="K11" s="97">
        <f t="shared" si="1"/>
        <v>4.7397358116662414</v>
      </c>
      <c r="L11" s="27"/>
      <c r="M11" s="27">
        <v>518726285538</v>
      </c>
      <c r="N11" s="27"/>
      <c r="O11" s="27">
        <v>0</v>
      </c>
      <c r="P11" s="27"/>
      <c r="Q11" s="27">
        <v>1463842354527</v>
      </c>
      <c r="R11" s="27"/>
      <c r="S11" s="27">
        <f t="shared" si="2"/>
        <v>1982568640065</v>
      </c>
      <c r="T11" s="27"/>
      <c r="U11" s="97">
        <f t="shared" si="3"/>
        <v>24.396841098275821</v>
      </c>
      <c r="W11" s="32"/>
    </row>
    <row r="12" spans="1:23" ht="40.5" customHeight="1" x14ac:dyDescent="0.6">
      <c r="A12" s="53" t="s">
        <v>17</v>
      </c>
      <c r="B12" s="21"/>
      <c r="C12" s="27">
        <v>182024576514</v>
      </c>
      <c r="D12" s="27"/>
      <c r="E12" s="27">
        <v>-1694780450121</v>
      </c>
      <c r="F12" s="27"/>
      <c r="G12" s="27">
        <v>586485320383</v>
      </c>
      <c r="H12" s="27"/>
      <c r="I12" s="27">
        <f t="shared" si="0"/>
        <v>-926270553224</v>
      </c>
      <c r="J12" s="27"/>
      <c r="K12" s="97">
        <f t="shared" si="1"/>
        <v>32.020745863305962</v>
      </c>
      <c r="L12" s="27"/>
      <c r="M12" s="27">
        <v>182024576514</v>
      </c>
      <c r="N12" s="27"/>
      <c r="O12" s="27">
        <v>-151812017813</v>
      </c>
      <c r="P12" s="27"/>
      <c r="Q12" s="27">
        <v>587070852316</v>
      </c>
      <c r="R12" s="27"/>
      <c r="S12" s="27">
        <f t="shared" si="2"/>
        <v>617283411017</v>
      </c>
      <c r="T12" s="27"/>
      <c r="U12" s="97">
        <f t="shared" si="3"/>
        <v>7.5960877151217758</v>
      </c>
      <c r="W12" s="32"/>
    </row>
    <row r="13" spans="1:23" ht="40.5" customHeight="1" x14ac:dyDescent="0.6">
      <c r="A13" s="53" t="s">
        <v>24</v>
      </c>
      <c r="B13" s="21"/>
      <c r="C13" s="27">
        <v>0</v>
      </c>
      <c r="D13" s="27"/>
      <c r="E13" s="27">
        <v>-136133184262</v>
      </c>
      <c r="F13" s="27"/>
      <c r="G13" s="27">
        <v>0</v>
      </c>
      <c r="H13" s="27"/>
      <c r="I13" s="27">
        <f t="shared" si="0"/>
        <v>-136133184262</v>
      </c>
      <c r="J13" s="27"/>
      <c r="K13" s="97">
        <f t="shared" si="1"/>
        <v>4.7060614003584185</v>
      </c>
      <c r="L13" s="27"/>
      <c r="M13" s="27">
        <v>144493495335</v>
      </c>
      <c r="N13" s="27"/>
      <c r="O13" s="27">
        <v>575286819351</v>
      </c>
      <c r="P13" s="27"/>
      <c r="Q13" s="27">
        <v>0</v>
      </c>
      <c r="R13" s="27"/>
      <c r="S13" s="27">
        <f t="shared" si="2"/>
        <v>719780314686</v>
      </c>
      <c r="T13" s="27"/>
      <c r="U13" s="97">
        <f t="shared" si="3"/>
        <v>8.8573810803774133</v>
      </c>
      <c r="W13" s="32"/>
    </row>
    <row r="14" spans="1:23" ht="40.5" customHeight="1" x14ac:dyDescent="0.6">
      <c r="A14" s="53" t="s">
        <v>21</v>
      </c>
      <c r="B14" s="21"/>
      <c r="C14" s="27">
        <v>0</v>
      </c>
      <c r="D14" s="27"/>
      <c r="E14" s="27">
        <v>-286942366506</v>
      </c>
      <c r="F14" s="27"/>
      <c r="G14" s="27">
        <v>3786635391</v>
      </c>
      <c r="H14" s="27"/>
      <c r="I14" s="27">
        <f t="shared" si="0"/>
        <v>-283155731115</v>
      </c>
      <c r="J14" s="27"/>
      <c r="K14" s="97">
        <f t="shared" si="1"/>
        <v>9.7885630437172857</v>
      </c>
      <c r="L14" s="27"/>
      <c r="M14" s="27">
        <v>0</v>
      </c>
      <c r="N14" s="27"/>
      <c r="O14" s="27">
        <v>541787794828</v>
      </c>
      <c r="P14" s="27"/>
      <c r="Q14" s="27">
        <v>14341150200</v>
      </c>
      <c r="R14" s="27"/>
      <c r="S14" s="27">
        <f t="shared" si="2"/>
        <v>556128945028</v>
      </c>
      <c r="T14" s="27"/>
      <c r="U14" s="97">
        <f t="shared" si="3"/>
        <v>6.8435408630064156</v>
      </c>
      <c r="W14" s="32"/>
    </row>
    <row r="15" spans="1:23" ht="40.5" customHeight="1" x14ac:dyDescent="0.6">
      <c r="A15" s="53" t="s">
        <v>140</v>
      </c>
      <c r="B15" s="21"/>
      <c r="C15" s="27">
        <v>0</v>
      </c>
      <c r="D15" s="27"/>
      <c r="E15" s="27">
        <v>-648054856807</v>
      </c>
      <c r="F15" s="27"/>
      <c r="G15" s="27">
        <v>2690976361</v>
      </c>
      <c r="H15" s="27"/>
      <c r="I15" s="27">
        <f t="shared" si="0"/>
        <v>-645363880446</v>
      </c>
      <c r="J15" s="27"/>
      <c r="K15" s="97">
        <f t="shared" si="1"/>
        <v>22.309931729116421</v>
      </c>
      <c r="L15" s="27"/>
      <c r="M15" s="27">
        <v>0</v>
      </c>
      <c r="N15" s="27"/>
      <c r="O15" s="27">
        <v>-171910951345</v>
      </c>
      <c r="P15" s="27"/>
      <c r="Q15" s="27">
        <v>49835798629</v>
      </c>
      <c r="R15" s="27"/>
      <c r="S15" s="27">
        <f t="shared" si="2"/>
        <v>-122075152716</v>
      </c>
      <c r="T15" s="27"/>
      <c r="U15" s="97">
        <f t="shared" si="3"/>
        <v>-1.5022168931121409</v>
      </c>
      <c r="W15" s="32"/>
    </row>
    <row r="16" spans="1:23" ht="40.5" customHeight="1" x14ac:dyDescent="0.6">
      <c r="A16" s="53" t="s">
        <v>141</v>
      </c>
      <c r="B16" s="21"/>
      <c r="C16" s="27">
        <v>0</v>
      </c>
      <c r="D16" s="27"/>
      <c r="E16" s="27">
        <v>0</v>
      </c>
      <c r="F16" s="27"/>
      <c r="G16" s="27">
        <v>0</v>
      </c>
      <c r="H16" s="27"/>
      <c r="I16" s="27">
        <f t="shared" si="0"/>
        <v>0</v>
      </c>
      <c r="J16" s="27"/>
      <c r="K16" s="97">
        <f t="shared" si="1"/>
        <v>0</v>
      </c>
      <c r="L16" s="27"/>
      <c r="M16" s="27">
        <v>0</v>
      </c>
      <c r="N16" s="27"/>
      <c r="O16" s="27">
        <v>0</v>
      </c>
      <c r="P16" s="27"/>
      <c r="Q16" s="27">
        <v>309155044757</v>
      </c>
      <c r="R16" s="27"/>
      <c r="S16" s="27">
        <f t="shared" si="2"/>
        <v>309155044757</v>
      </c>
      <c r="T16" s="27"/>
      <c r="U16" s="97">
        <f t="shared" si="3"/>
        <v>3.8043608424168331</v>
      </c>
      <c r="W16" s="32"/>
    </row>
    <row r="17" spans="1:23" ht="40.5" customHeight="1" x14ac:dyDescent="0.6">
      <c r="A17" s="53" t="s">
        <v>13</v>
      </c>
      <c r="B17" s="21"/>
      <c r="C17" s="27">
        <v>0</v>
      </c>
      <c r="D17" s="27"/>
      <c r="E17" s="27">
        <v>-154891485918</v>
      </c>
      <c r="F17" s="27"/>
      <c r="G17" s="27">
        <v>-316939461</v>
      </c>
      <c r="H17" s="27"/>
      <c r="I17" s="27">
        <f t="shared" si="0"/>
        <v>-155208425379</v>
      </c>
      <c r="J17" s="27"/>
      <c r="K17" s="97">
        <f t="shared" si="1"/>
        <v>5.3654836889789133</v>
      </c>
      <c r="L17" s="27"/>
      <c r="M17" s="27">
        <v>192751796720</v>
      </c>
      <c r="N17" s="27"/>
      <c r="O17" s="27">
        <v>-70121347174</v>
      </c>
      <c r="P17" s="27"/>
      <c r="Q17" s="27">
        <v>203445430</v>
      </c>
      <c r="R17" s="27"/>
      <c r="S17" s="27">
        <f t="shared" si="2"/>
        <v>122833894976</v>
      </c>
      <c r="T17" s="27"/>
      <c r="U17" s="97">
        <f t="shared" si="3"/>
        <v>1.5115537271453674</v>
      </c>
      <c r="W17" s="32"/>
    </row>
    <row r="18" spans="1:23" ht="40.5" customHeight="1" x14ac:dyDescent="0.6">
      <c r="A18" s="53" t="s">
        <v>25</v>
      </c>
      <c r="B18" s="21"/>
      <c r="C18" s="27">
        <v>0</v>
      </c>
      <c r="D18" s="27"/>
      <c r="E18" s="27">
        <v>-121791460436</v>
      </c>
      <c r="F18" s="27"/>
      <c r="G18" s="27">
        <v>-17899638617</v>
      </c>
      <c r="H18" s="27"/>
      <c r="I18" s="27">
        <f t="shared" si="0"/>
        <v>-139691099053</v>
      </c>
      <c r="J18" s="27"/>
      <c r="K18" s="97">
        <f t="shared" si="1"/>
        <v>4.8290568739048574</v>
      </c>
      <c r="L18" s="27"/>
      <c r="M18" s="27">
        <v>128110500000</v>
      </c>
      <c r="N18" s="27"/>
      <c r="O18" s="27">
        <v>-149598913028</v>
      </c>
      <c r="P18" s="27"/>
      <c r="Q18" s="27">
        <v>-4075435757</v>
      </c>
      <c r="R18" s="27"/>
      <c r="S18" s="27">
        <f t="shared" si="2"/>
        <v>-25563848785</v>
      </c>
      <c r="T18" s="27"/>
      <c r="U18" s="97">
        <f t="shared" si="3"/>
        <v>-0.31458036007648582</v>
      </c>
      <c r="W18" s="32"/>
    </row>
    <row r="19" spans="1:23" ht="40.5" customHeight="1" x14ac:dyDescent="0.6">
      <c r="A19" s="53" t="s">
        <v>14</v>
      </c>
      <c r="B19" s="21"/>
      <c r="C19" s="27">
        <v>0</v>
      </c>
      <c r="D19" s="27"/>
      <c r="E19" s="27">
        <v>16738197369</v>
      </c>
      <c r="F19" s="27"/>
      <c r="G19" s="27">
        <v>13974608269</v>
      </c>
      <c r="H19" s="27"/>
      <c r="I19" s="27">
        <f t="shared" si="0"/>
        <v>30712805638</v>
      </c>
      <c r="J19" s="27"/>
      <c r="K19" s="97">
        <f t="shared" si="1"/>
        <v>-1.0617275272980438</v>
      </c>
      <c r="L19" s="27"/>
      <c r="M19" s="27">
        <v>0</v>
      </c>
      <c r="N19" s="27"/>
      <c r="O19" s="27">
        <v>88386614297</v>
      </c>
      <c r="P19" s="27"/>
      <c r="Q19" s="27">
        <v>39425535850</v>
      </c>
      <c r="R19" s="27"/>
      <c r="S19" s="27">
        <f t="shared" si="2"/>
        <v>127812150147</v>
      </c>
      <c r="T19" s="27"/>
      <c r="U19" s="97">
        <f t="shared" si="3"/>
        <v>1.572814506671051</v>
      </c>
      <c r="W19" s="32"/>
    </row>
    <row r="20" spans="1:23" ht="40.5" customHeight="1" x14ac:dyDescent="0.6">
      <c r="A20" s="53" t="s">
        <v>23</v>
      </c>
      <c r="B20" s="21"/>
      <c r="C20" s="27">
        <v>0</v>
      </c>
      <c r="D20" s="27"/>
      <c r="E20" s="27">
        <v>0</v>
      </c>
      <c r="F20" s="27"/>
      <c r="G20" s="27">
        <v>0</v>
      </c>
      <c r="H20" s="27"/>
      <c r="I20" s="27">
        <f t="shared" si="0"/>
        <v>0</v>
      </c>
      <c r="J20" s="27"/>
      <c r="K20" s="97">
        <f t="shared" si="1"/>
        <v>0</v>
      </c>
      <c r="L20" s="27"/>
      <c r="M20" s="27">
        <v>0</v>
      </c>
      <c r="N20" s="27"/>
      <c r="O20" s="27">
        <v>0</v>
      </c>
      <c r="P20" s="27"/>
      <c r="Q20" s="27">
        <v>79420772715</v>
      </c>
      <c r="R20" s="27"/>
      <c r="S20" s="27">
        <f t="shared" si="2"/>
        <v>79420772715</v>
      </c>
      <c r="T20" s="27"/>
      <c r="U20" s="97">
        <f t="shared" si="3"/>
        <v>0.97732604696431047</v>
      </c>
      <c r="W20" s="32"/>
    </row>
    <row r="21" spans="1:23" ht="40.5" customHeight="1" x14ac:dyDescent="0.6">
      <c r="A21" s="53" t="s">
        <v>12</v>
      </c>
      <c r="B21" s="21"/>
      <c r="C21" s="27">
        <v>0</v>
      </c>
      <c r="D21" s="27"/>
      <c r="E21" s="27">
        <v>-146394601394</v>
      </c>
      <c r="F21" s="27"/>
      <c r="G21" s="27">
        <v>-124590087</v>
      </c>
      <c r="H21" s="27"/>
      <c r="I21" s="27">
        <f t="shared" si="0"/>
        <v>-146519191481</v>
      </c>
      <c r="J21" s="27"/>
      <c r="K21" s="97">
        <f t="shared" si="1"/>
        <v>5.0651008802776678</v>
      </c>
      <c r="L21" s="27"/>
      <c r="M21" s="27">
        <v>0</v>
      </c>
      <c r="N21" s="27"/>
      <c r="O21" s="27">
        <v>-92847269842</v>
      </c>
      <c r="P21" s="27"/>
      <c r="Q21" s="27">
        <v>121429773</v>
      </c>
      <c r="R21" s="27"/>
      <c r="S21" s="27">
        <f t="shared" si="2"/>
        <v>-92725840069</v>
      </c>
      <c r="T21" s="27"/>
      <c r="U21" s="97">
        <f t="shared" si="3"/>
        <v>-1.1410538531434462</v>
      </c>
      <c r="W21" s="32"/>
    </row>
    <row r="22" spans="1:23" ht="40.5" customHeight="1" x14ac:dyDescent="0.6">
      <c r="A22" s="53" t="s">
        <v>18</v>
      </c>
      <c r="B22" s="21"/>
      <c r="C22" s="27">
        <v>0</v>
      </c>
      <c r="D22" s="27"/>
      <c r="E22" s="27">
        <v>-4145629766</v>
      </c>
      <c r="F22" s="27"/>
      <c r="G22" s="27">
        <v>31831191579</v>
      </c>
      <c r="H22" s="27"/>
      <c r="I22" s="27">
        <f t="shared" si="0"/>
        <v>27685561813</v>
      </c>
      <c r="J22" s="27"/>
      <c r="K22" s="97">
        <f t="shared" si="1"/>
        <v>-0.95707710432044357</v>
      </c>
      <c r="L22" s="27"/>
      <c r="M22" s="27">
        <v>0</v>
      </c>
      <c r="N22" s="27"/>
      <c r="O22" s="27">
        <v>30315968195</v>
      </c>
      <c r="P22" s="27"/>
      <c r="Q22" s="27">
        <v>36512010319</v>
      </c>
      <c r="R22" s="27"/>
      <c r="S22" s="27">
        <f t="shared" si="2"/>
        <v>66827978514</v>
      </c>
      <c r="T22" s="27"/>
      <c r="U22" s="97">
        <f t="shared" si="3"/>
        <v>0.82236324118977056</v>
      </c>
      <c r="W22" s="32"/>
    </row>
    <row r="23" spans="1:23" ht="40.5" customHeight="1" x14ac:dyDescent="0.6">
      <c r="A23" s="53" t="s">
        <v>20</v>
      </c>
      <c r="B23" s="21"/>
      <c r="C23" s="27">
        <v>0</v>
      </c>
      <c r="D23" s="27"/>
      <c r="E23" s="27">
        <v>4991435564</v>
      </c>
      <c r="F23" s="27"/>
      <c r="G23" s="27">
        <v>8733129831</v>
      </c>
      <c r="H23" s="27"/>
      <c r="I23" s="27">
        <f t="shared" si="0"/>
        <v>13724565395</v>
      </c>
      <c r="J23" s="27"/>
      <c r="K23" s="97">
        <f t="shared" si="1"/>
        <v>-0.4744518964442791</v>
      </c>
      <c r="L23" s="27"/>
      <c r="M23" s="27">
        <v>0</v>
      </c>
      <c r="N23" s="27"/>
      <c r="O23" s="27">
        <v>41691719820</v>
      </c>
      <c r="P23" s="27"/>
      <c r="Q23" s="27">
        <v>9904690505</v>
      </c>
      <c r="R23" s="27"/>
      <c r="S23" s="27">
        <f t="shared" si="2"/>
        <v>51596410325</v>
      </c>
      <c r="T23" s="27"/>
      <c r="U23" s="97">
        <f t="shared" si="3"/>
        <v>0.63492854597921644</v>
      </c>
      <c r="W23" s="32"/>
    </row>
    <row r="24" spans="1:23" ht="40.5" customHeight="1" x14ac:dyDescent="0.6">
      <c r="A24" s="53" t="s">
        <v>16</v>
      </c>
      <c r="B24" s="21"/>
      <c r="C24" s="27">
        <v>0</v>
      </c>
      <c r="D24" s="27"/>
      <c r="E24" s="27">
        <v>8365637292</v>
      </c>
      <c r="F24" s="27"/>
      <c r="G24" s="27">
        <v>4023529028</v>
      </c>
      <c r="H24" s="27"/>
      <c r="I24" s="27">
        <f t="shared" si="0"/>
        <v>12389166320</v>
      </c>
      <c r="J24" s="27"/>
      <c r="K24" s="97">
        <f t="shared" si="1"/>
        <v>-0.42828776625808712</v>
      </c>
      <c r="L24" s="27"/>
      <c r="M24" s="27">
        <v>0</v>
      </c>
      <c r="N24" s="27"/>
      <c r="O24" s="27">
        <v>17542657525</v>
      </c>
      <c r="P24" s="27"/>
      <c r="Q24" s="27">
        <v>9199170410</v>
      </c>
      <c r="R24" s="27"/>
      <c r="S24" s="27">
        <f t="shared" si="2"/>
        <v>26741827935</v>
      </c>
      <c r="T24" s="27"/>
      <c r="U24" s="97">
        <f t="shared" si="3"/>
        <v>0.32907618612702283</v>
      </c>
      <c r="W24" s="32"/>
    </row>
    <row r="25" spans="1:23" ht="40.5" customHeight="1" x14ac:dyDescent="0.6">
      <c r="A25" s="53" t="s">
        <v>154</v>
      </c>
      <c r="B25" s="21"/>
      <c r="C25" s="27">
        <v>0</v>
      </c>
      <c r="D25" s="27"/>
      <c r="E25" s="27">
        <v>0</v>
      </c>
      <c r="F25" s="27"/>
      <c r="G25" s="27">
        <v>0</v>
      </c>
      <c r="H25" s="27"/>
      <c r="I25" s="27">
        <f t="shared" si="0"/>
        <v>0</v>
      </c>
      <c r="J25" s="27"/>
      <c r="K25" s="97">
        <f t="shared" si="1"/>
        <v>0</v>
      </c>
      <c r="L25" s="27"/>
      <c r="M25" s="27">
        <v>0</v>
      </c>
      <c r="N25" s="27"/>
      <c r="O25" s="27">
        <v>0</v>
      </c>
      <c r="P25" s="27"/>
      <c r="Q25" s="27">
        <v>2211972504</v>
      </c>
      <c r="R25" s="27"/>
      <c r="S25" s="27">
        <f t="shared" si="2"/>
        <v>2211972504</v>
      </c>
      <c r="T25" s="27"/>
      <c r="U25" s="97">
        <f t="shared" si="3"/>
        <v>2.7219809999654791E-2</v>
      </c>
      <c r="W25" s="32"/>
    </row>
    <row r="26" spans="1:23" ht="40.5" customHeight="1" x14ac:dyDescent="0.6">
      <c r="A26" s="53" t="s">
        <v>152</v>
      </c>
      <c r="B26" s="21"/>
      <c r="C26" s="27">
        <v>0</v>
      </c>
      <c r="D26" s="27"/>
      <c r="E26" s="27">
        <v>0</v>
      </c>
      <c r="F26" s="27"/>
      <c r="G26" s="27">
        <v>0</v>
      </c>
      <c r="H26" s="27"/>
      <c r="I26" s="27">
        <f t="shared" si="0"/>
        <v>0</v>
      </c>
      <c r="J26" s="27"/>
      <c r="K26" s="97">
        <f t="shared" si="1"/>
        <v>0</v>
      </c>
      <c r="L26" s="27"/>
      <c r="M26" s="27">
        <v>0</v>
      </c>
      <c r="N26" s="27"/>
      <c r="O26" s="27">
        <v>0</v>
      </c>
      <c r="P26" s="27"/>
      <c r="Q26" s="27">
        <v>1771729379</v>
      </c>
      <c r="R26" s="27"/>
      <c r="S26" s="27">
        <f t="shared" si="2"/>
        <v>1771729379</v>
      </c>
      <c r="T26" s="27"/>
      <c r="U26" s="97">
        <f t="shared" si="3"/>
        <v>2.1802322126507939E-2</v>
      </c>
      <c r="W26" s="32"/>
    </row>
    <row r="27" spans="1:23" ht="40.5" customHeight="1" x14ac:dyDescent="0.6">
      <c r="A27" s="53" t="s">
        <v>157</v>
      </c>
      <c r="B27" s="21"/>
      <c r="C27" s="27">
        <v>0</v>
      </c>
      <c r="D27" s="27"/>
      <c r="E27" s="27">
        <v>-1648638746</v>
      </c>
      <c r="F27" s="27"/>
      <c r="G27" s="27">
        <v>0</v>
      </c>
      <c r="H27" s="27"/>
      <c r="I27" s="27">
        <f t="shared" si="0"/>
        <v>-1648638746</v>
      </c>
      <c r="J27" s="27"/>
      <c r="K27" s="97">
        <f t="shared" si="1"/>
        <v>5.6992681158135737E-2</v>
      </c>
      <c r="L27" s="27"/>
      <c r="M27" s="27">
        <v>0</v>
      </c>
      <c r="N27" s="27"/>
      <c r="O27" s="27">
        <v>0</v>
      </c>
      <c r="P27" s="27"/>
      <c r="Q27" s="27">
        <v>0</v>
      </c>
      <c r="R27" s="27"/>
      <c r="S27" s="27">
        <f t="shared" si="2"/>
        <v>0</v>
      </c>
      <c r="T27" s="27"/>
      <c r="U27" s="97">
        <f t="shared" si="3"/>
        <v>0</v>
      </c>
      <c r="W27" s="32"/>
    </row>
    <row r="28" spans="1:23" ht="40.5" customHeight="1" x14ac:dyDescent="0.6">
      <c r="A28" s="53" t="s">
        <v>19</v>
      </c>
      <c r="B28" s="21"/>
      <c r="C28" s="27">
        <v>2150282120</v>
      </c>
      <c r="D28" s="27"/>
      <c r="E28" s="27">
        <v>-12400767912</v>
      </c>
      <c r="F28" s="27"/>
      <c r="G28" s="27">
        <v>0</v>
      </c>
      <c r="H28" s="27"/>
      <c r="I28" s="27">
        <f t="shared" si="0"/>
        <v>-10250485792</v>
      </c>
      <c r="J28" s="27"/>
      <c r="K28" s="97">
        <f t="shared" si="1"/>
        <v>0.35435456668531823</v>
      </c>
      <c r="L28" s="27"/>
      <c r="M28" s="27">
        <v>2150282120</v>
      </c>
      <c r="N28" s="27"/>
      <c r="O28" s="27">
        <v>-11940343361</v>
      </c>
      <c r="P28" s="27"/>
      <c r="Q28" s="27">
        <v>0</v>
      </c>
      <c r="R28" s="27"/>
      <c r="S28" s="27">
        <f t="shared" si="2"/>
        <v>-9790061241</v>
      </c>
      <c r="T28" s="27"/>
      <c r="U28" s="97">
        <f t="shared" si="3"/>
        <v>-0.1204732908673645</v>
      </c>
      <c r="W28" s="32"/>
    </row>
    <row r="29" spans="1:23" ht="40.5" customHeight="1" x14ac:dyDescent="0.6">
      <c r="A29" s="53" t="s">
        <v>151</v>
      </c>
      <c r="B29" s="21"/>
      <c r="C29" s="27">
        <v>0</v>
      </c>
      <c r="D29" s="27"/>
      <c r="E29" s="27">
        <v>0</v>
      </c>
      <c r="F29" s="27"/>
      <c r="G29" s="27">
        <v>0</v>
      </c>
      <c r="H29" s="27"/>
      <c r="I29" s="27">
        <f t="shared" si="0"/>
        <v>0</v>
      </c>
      <c r="J29" s="27"/>
      <c r="K29" s="97">
        <f t="shared" si="1"/>
        <v>0</v>
      </c>
      <c r="L29" s="27"/>
      <c r="M29" s="27">
        <v>0</v>
      </c>
      <c r="N29" s="27"/>
      <c r="O29" s="27">
        <v>0</v>
      </c>
      <c r="P29" s="27"/>
      <c r="Q29" s="27">
        <v>448433437</v>
      </c>
      <c r="R29" s="27"/>
      <c r="S29" s="27">
        <f t="shared" si="2"/>
        <v>448433437</v>
      </c>
      <c r="T29" s="27"/>
      <c r="U29" s="97">
        <f t="shared" si="3"/>
        <v>5.5182751732035839E-3</v>
      </c>
      <c r="W29" s="32"/>
    </row>
    <row r="30" spans="1:23" ht="40.5" customHeight="1" x14ac:dyDescent="0.6">
      <c r="A30" s="53" t="s">
        <v>150</v>
      </c>
      <c r="B30" s="21"/>
      <c r="C30" s="27">
        <v>0</v>
      </c>
      <c r="D30" s="27"/>
      <c r="E30" s="27">
        <v>0</v>
      </c>
      <c r="F30" s="27"/>
      <c r="G30" s="27">
        <v>0</v>
      </c>
      <c r="H30" s="27"/>
      <c r="I30" s="27">
        <f t="shared" si="0"/>
        <v>0</v>
      </c>
      <c r="J30" s="27"/>
      <c r="K30" s="97">
        <f t="shared" si="1"/>
        <v>0</v>
      </c>
      <c r="L30" s="27"/>
      <c r="M30" s="27">
        <v>0</v>
      </c>
      <c r="N30" s="27"/>
      <c r="O30" s="27">
        <v>0</v>
      </c>
      <c r="P30" s="27"/>
      <c r="Q30" s="27">
        <v>191445985</v>
      </c>
      <c r="R30" s="27"/>
      <c r="S30" s="27">
        <f t="shared" si="2"/>
        <v>191445985</v>
      </c>
      <c r="T30" s="27"/>
      <c r="U30" s="97">
        <f t="shared" si="3"/>
        <v>2.3558716609149862E-3</v>
      </c>
      <c r="W30" s="32"/>
    </row>
    <row r="31" spans="1:23" ht="40.5" customHeight="1" x14ac:dyDescent="0.6">
      <c r="A31" s="53" t="s">
        <v>147</v>
      </c>
      <c r="B31" s="21"/>
      <c r="C31" s="27">
        <v>0</v>
      </c>
      <c r="D31" s="27"/>
      <c r="E31" s="27">
        <v>0</v>
      </c>
      <c r="F31" s="27"/>
      <c r="G31" s="27">
        <v>0</v>
      </c>
      <c r="H31" s="27"/>
      <c r="I31" s="27">
        <f t="shared" si="0"/>
        <v>0</v>
      </c>
      <c r="J31" s="27"/>
      <c r="K31" s="97">
        <f t="shared" si="1"/>
        <v>0</v>
      </c>
      <c r="L31" s="27"/>
      <c r="M31" s="27">
        <v>0</v>
      </c>
      <c r="N31" s="27"/>
      <c r="O31" s="27">
        <v>0</v>
      </c>
      <c r="P31" s="27"/>
      <c r="Q31" s="27">
        <v>116429954</v>
      </c>
      <c r="R31" s="27"/>
      <c r="S31" s="27">
        <f t="shared" si="2"/>
        <v>116429954</v>
      </c>
      <c r="T31" s="27"/>
      <c r="U31" s="97">
        <f t="shared" si="3"/>
        <v>1.4327489245085784E-3</v>
      </c>
      <c r="W31" s="32"/>
    </row>
    <row r="32" spans="1:23" ht="40.5" customHeight="1" x14ac:dyDescent="0.6">
      <c r="A32" s="53" t="s">
        <v>148</v>
      </c>
      <c r="B32" s="21"/>
      <c r="C32" s="27">
        <v>0</v>
      </c>
      <c r="D32" s="27"/>
      <c r="E32" s="27">
        <v>0</v>
      </c>
      <c r="F32" s="27"/>
      <c r="G32" s="27">
        <v>0</v>
      </c>
      <c r="H32" s="27"/>
      <c r="I32" s="27">
        <f t="shared" si="0"/>
        <v>0</v>
      </c>
      <c r="J32" s="27"/>
      <c r="K32" s="97">
        <f t="shared" si="1"/>
        <v>0</v>
      </c>
      <c r="L32" s="27"/>
      <c r="M32" s="27">
        <v>0</v>
      </c>
      <c r="N32" s="27"/>
      <c r="O32" s="27">
        <v>0</v>
      </c>
      <c r="P32" s="27"/>
      <c r="Q32" s="27">
        <v>22976310</v>
      </c>
      <c r="R32" s="27"/>
      <c r="S32" s="27">
        <f t="shared" si="2"/>
        <v>22976310</v>
      </c>
      <c r="T32" s="27"/>
      <c r="U32" s="97">
        <f t="shared" si="3"/>
        <v>2.8273895428727641E-4</v>
      </c>
      <c r="W32" s="32"/>
    </row>
    <row r="33" spans="1:23" ht="40.5" customHeight="1" x14ac:dyDescent="0.6">
      <c r="A33" s="53" t="s">
        <v>153</v>
      </c>
      <c r="B33" s="21"/>
      <c r="C33" s="27">
        <v>0</v>
      </c>
      <c r="D33" s="27"/>
      <c r="E33" s="27">
        <v>0</v>
      </c>
      <c r="F33" s="27"/>
      <c r="G33" s="27">
        <v>0</v>
      </c>
      <c r="H33" s="27"/>
      <c r="I33" s="27">
        <f t="shared" si="0"/>
        <v>0</v>
      </c>
      <c r="J33" s="27"/>
      <c r="K33" s="97">
        <f t="shared" si="1"/>
        <v>0</v>
      </c>
      <c r="L33" s="27"/>
      <c r="M33" s="27">
        <v>0</v>
      </c>
      <c r="N33" s="27"/>
      <c r="O33" s="27">
        <v>0</v>
      </c>
      <c r="P33" s="27"/>
      <c r="Q33" s="27">
        <v>20555312</v>
      </c>
      <c r="R33" s="27"/>
      <c r="S33" s="27">
        <f t="shared" si="2"/>
        <v>20555312</v>
      </c>
      <c r="T33" s="27"/>
      <c r="U33" s="97">
        <f t="shared" si="3"/>
        <v>2.5294694491538041E-4</v>
      </c>
      <c r="W33" s="32"/>
    </row>
    <row r="34" spans="1:23" ht="40.5" customHeight="1" x14ac:dyDescent="0.6">
      <c r="A34" s="53" t="s">
        <v>26</v>
      </c>
      <c r="B34" s="21"/>
      <c r="C34" s="27">
        <v>0</v>
      </c>
      <c r="D34" s="27"/>
      <c r="E34" s="27">
        <v>-10457010</v>
      </c>
      <c r="F34" s="27"/>
      <c r="G34" s="27">
        <v>4123475</v>
      </c>
      <c r="H34" s="27"/>
      <c r="I34" s="27">
        <f t="shared" si="0"/>
        <v>-6333535</v>
      </c>
      <c r="J34" s="27"/>
      <c r="K34" s="97">
        <f t="shared" si="1"/>
        <v>2.1894738415840505E-4</v>
      </c>
      <c r="L34" s="27"/>
      <c r="M34" s="27">
        <v>0</v>
      </c>
      <c r="N34" s="27"/>
      <c r="O34" s="27">
        <v>0</v>
      </c>
      <c r="P34" s="27"/>
      <c r="Q34" s="27">
        <v>4123475</v>
      </c>
      <c r="R34" s="27"/>
      <c r="S34" s="27">
        <f t="shared" si="2"/>
        <v>4123475</v>
      </c>
      <c r="T34" s="27"/>
      <c r="U34" s="97">
        <f t="shared" si="3"/>
        <v>5.0742134377962652E-5</v>
      </c>
      <c r="W34" s="32"/>
    </row>
    <row r="35" spans="1:23" ht="40.5" customHeight="1" x14ac:dyDescent="0.6">
      <c r="A35" s="53" t="s">
        <v>149</v>
      </c>
      <c r="B35" s="21"/>
      <c r="C35" s="27">
        <v>0</v>
      </c>
      <c r="D35" s="27"/>
      <c r="E35" s="27">
        <v>0</v>
      </c>
      <c r="F35" s="27"/>
      <c r="G35" s="27">
        <v>0</v>
      </c>
      <c r="H35" s="27"/>
      <c r="I35" s="27">
        <f t="shared" si="0"/>
        <v>0</v>
      </c>
      <c r="J35" s="27"/>
      <c r="K35" s="97">
        <f t="shared" si="1"/>
        <v>0</v>
      </c>
      <c r="L35" s="27"/>
      <c r="M35" s="27">
        <v>0</v>
      </c>
      <c r="N35" s="27"/>
      <c r="O35" s="27">
        <v>0</v>
      </c>
      <c r="P35" s="27"/>
      <c r="Q35" s="27">
        <v>8990730</v>
      </c>
      <c r="R35" s="27"/>
      <c r="S35" s="27">
        <f t="shared" si="2"/>
        <v>8990730</v>
      </c>
      <c r="T35" s="27"/>
      <c r="U35" s="97">
        <f t="shared" si="3"/>
        <v>1.106369821124125E-4</v>
      </c>
      <c r="W35" s="32"/>
    </row>
    <row r="36" spans="1:23" ht="40.5" customHeight="1" x14ac:dyDescent="0.6">
      <c r="A36" s="53" t="s">
        <v>22</v>
      </c>
      <c r="B36" s="21"/>
      <c r="C36" s="27">
        <v>0</v>
      </c>
      <c r="D36" s="27"/>
      <c r="E36" s="27">
        <v>0</v>
      </c>
      <c r="F36" s="27"/>
      <c r="G36" s="27">
        <v>0</v>
      </c>
      <c r="H36" s="27"/>
      <c r="I36" s="27">
        <f t="shared" si="0"/>
        <v>0</v>
      </c>
      <c r="J36" s="27"/>
      <c r="K36" s="97">
        <f t="shared" si="1"/>
        <v>0</v>
      </c>
      <c r="L36" s="27"/>
      <c r="M36" s="27">
        <v>0</v>
      </c>
      <c r="N36" s="27"/>
      <c r="O36" s="27">
        <v>0</v>
      </c>
      <c r="P36" s="27"/>
      <c r="Q36" s="27">
        <v>-4102446480</v>
      </c>
      <c r="R36" s="27"/>
      <c r="S36" s="27">
        <f t="shared" si="2"/>
        <v>-4102446480</v>
      </c>
      <c r="T36" s="27"/>
      <c r="U36" s="97">
        <f t="shared" si="3"/>
        <v>-5.0483364290206653E-2</v>
      </c>
      <c r="W36" s="32"/>
    </row>
    <row r="37" spans="1:23" ht="40.5" customHeight="1" thickBot="1" x14ac:dyDescent="0.65">
      <c r="A37" s="53" t="s">
        <v>28</v>
      </c>
      <c r="B37" s="21"/>
      <c r="C37" s="27">
        <v>0</v>
      </c>
      <c r="D37" s="27"/>
      <c r="E37" s="27">
        <v>-25116177162</v>
      </c>
      <c r="F37" s="27"/>
      <c r="G37" s="27">
        <v>-3566189402</v>
      </c>
      <c r="H37" s="27"/>
      <c r="I37" s="27">
        <f t="shared" si="0"/>
        <v>-28682366564</v>
      </c>
      <c r="J37" s="27"/>
      <c r="K37" s="97">
        <f t="shared" si="1"/>
        <v>0.99153618487310813</v>
      </c>
      <c r="L37" s="27"/>
      <c r="M37" s="27">
        <v>51959289260</v>
      </c>
      <c r="N37" s="27"/>
      <c r="O37" s="27">
        <v>-104318233287</v>
      </c>
      <c r="P37" s="27"/>
      <c r="Q37" s="27">
        <v>-3566196860</v>
      </c>
      <c r="R37" s="27"/>
      <c r="S37" s="27">
        <f t="shared" si="2"/>
        <v>-55925140887</v>
      </c>
      <c r="T37" s="27"/>
      <c r="U37" s="97">
        <f t="shared" si="3"/>
        <v>-0.6881964881549294</v>
      </c>
      <c r="W37" s="32"/>
    </row>
    <row r="38" spans="1:23" ht="40.5" customHeight="1" thickBot="1" x14ac:dyDescent="0.65">
      <c r="A38" s="100"/>
      <c r="B38" s="21"/>
      <c r="C38" s="51">
        <f>SUM(C10:C37)</f>
        <v>702901144172</v>
      </c>
      <c r="D38" s="20"/>
      <c r="E38" s="51">
        <f>SUM(E10:E37)</f>
        <v>-8088164059165</v>
      </c>
      <c r="F38" s="20"/>
      <c r="G38" s="51">
        <f>SUM(G10:G37)</f>
        <v>4492542810414</v>
      </c>
      <c r="H38" s="20"/>
      <c r="I38" s="51">
        <f>SUM(I10:I37)</f>
        <v>-2892720104579</v>
      </c>
      <c r="J38" s="20"/>
      <c r="K38" s="51">
        <f>SUM(K10:K37)</f>
        <v>100</v>
      </c>
      <c r="L38" s="20"/>
      <c r="M38" s="51">
        <f>SUM(M10:M37)</f>
        <v>1220216225487</v>
      </c>
      <c r="N38" s="20"/>
      <c r="O38" s="51">
        <f>SUM(O10:O37)</f>
        <v>1801325588756</v>
      </c>
      <c r="P38" s="20"/>
      <c r="Q38" s="51">
        <f>SUM(Q10:Q37)</f>
        <v>5104791558503</v>
      </c>
      <c r="R38" s="20"/>
      <c r="S38" s="51">
        <f>SUM(S10:S37)</f>
        <v>8126333372746</v>
      </c>
      <c r="T38" s="20"/>
      <c r="U38" s="51">
        <f>SUM(U10:U37)</f>
        <v>99.999999999999972</v>
      </c>
      <c r="W38" s="32"/>
    </row>
    <row r="39" spans="1:23" ht="16.5" thickTop="1" x14ac:dyDescent="0.4">
      <c r="W39" s="32"/>
    </row>
    <row r="40" spans="1:23" ht="24.75" hidden="1" x14ac:dyDescent="0.4">
      <c r="C40" s="27">
        <v>702901144172</v>
      </c>
      <c r="D40" s="27"/>
      <c r="E40" s="27">
        <f>'درآمد ناشی از تغییر قیمت اوراق'!I26</f>
        <v>-8088164059165</v>
      </c>
      <c r="F40" s="27"/>
      <c r="G40" s="27">
        <v>4492542810414</v>
      </c>
      <c r="H40" s="27"/>
      <c r="I40" s="27"/>
      <c r="J40" s="27"/>
      <c r="K40" s="27"/>
      <c r="L40" s="27"/>
      <c r="M40" s="27">
        <v>1220216225487</v>
      </c>
      <c r="N40" s="27"/>
      <c r="O40" s="27">
        <v>1801325588756</v>
      </c>
      <c r="P40" s="27"/>
      <c r="Q40" s="27">
        <f>'درآمد ناشی از فروش'!Q26+'درآمد اعمال اختیار'!Q17</f>
        <v>5104791558503</v>
      </c>
      <c r="R40" s="27"/>
      <c r="S40" s="27"/>
      <c r="T40" s="27"/>
      <c r="U40" s="27"/>
    </row>
    <row r="41" spans="1:23" ht="24.75" hidden="1" x14ac:dyDescent="0.4">
      <c r="C41" s="27">
        <f>C40-C38</f>
        <v>0</v>
      </c>
      <c r="D41" s="27"/>
      <c r="E41" s="27">
        <f>E40-E38</f>
        <v>0</v>
      </c>
      <c r="F41" s="27"/>
      <c r="G41" s="27">
        <f>G40-G38</f>
        <v>0</v>
      </c>
      <c r="H41" s="27"/>
      <c r="I41" s="27"/>
      <c r="J41" s="27"/>
      <c r="K41" s="27"/>
      <c r="L41" s="27"/>
      <c r="M41" s="27">
        <f>M40-M38</f>
        <v>0</v>
      </c>
      <c r="N41" s="27"/>
      <c r="O41" s="27">
        <f>O40-O38</f>
        <v>0</v>
      </c>
      <c r="P41" s="27"/>
      <c r="Q41" s="27">
        <f>Q40-Q38</f>
        <v>0</v>
      </c>
      <c r="R41" s="27"/>
      <c r="S41" s="27"/>
      <c r="T41" s="27"/>
      <c r="U41" s="27"/>
    </row>
    <row r="42" spans="1:23" ht="39.75" customHeight="1" x14ac:dyDescent="0.4">
      <c r="A42" s="16"/>
      <c r="B42" s="39"/>
      <c r="C42" s="31"/>
      <c r="D42" s="54"/>
      <c r="E42" s="31"/>
      <c r="F42" s="54"/>
      <c r="G42" s="31"/>
      <c r="H42" s="54"/>
      <c r="I42" s="31"/>
      <c r="J42" s="54"/>
      <c r="K42" s="31"/>
      <c r="L42" s="54"/>
      <c r="M42" s="31"/>
      <c r="N42" s="54"/>
      <c r="O42" s="31"/>
      <c r="P42" s="54"/>
      <c r="Q42" s="31"/>
    </row>
    <row r="43" spans="1:23" ht="39.75" customHeight="1" x14ac:dyDescent="0.55000000000000004">
      <c r="A43" s="16"/>
      <c r="B43" s="36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23" ht="39.75" customHeight="1" x14ac:dyDescent="0.55000000000000004">
      <c r="A44" s="16"/>
      <c r="B44" s="3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31"/>
    </row>
    <row r="45" spans="1:23" ht="39.75" customHeight="1" x14ac:dyDescent="0.55000000000000004">
      <c r="A45" s="16"/>
      <c r="B45" s="36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31"/>
    </row>
    <row r="46" spans="1:23" ht="39.75" customHeight="1" x14ac:dyDescent="0.4">
      <c r="A46" s="16"/>
      <c r="B46" s="39"/>
      <c r="C46" s="31"/>
      <c r="D46" s="31"/>
      <c r="E46" s="31"/>
      <c r="F46" s="54"/>
      <c r="G46" s="31"/>
      <c r="H46" s="54"/>
      <c r="I46" s="31"/>
      <c r="J46" s="54"/>
      <c r="K46" s="31"/>
      <c r="L46" s="54"/>
      <c r="M46" s="31"/>
      <c r="N46" s="54"/>
      <c r="O46" s="31"/>
      <c r="P46" s="54"/>
      <c r="Q46" s="31"/>
    </row>
    <row r="47" spans="1:23" ht="39.75" customHeight="1" x14ac:dyDescent="0.55000000000000004">
      <c r="A47" s="16"/>
      <c r="B47" s="36"/>
      <c r="C47" s="31"/>
      <c r="D47" s="31"/>
      <c r="E47" s="3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31"/>
    </row>
    <row r="48" spans="1:23" ht="39.75" customHeight="1" x14ac:dyDescent="0.55000000000000004">
      <c r="A48" s="16"/>
      <c r="B48" s="36"/>
      <c r="C48" s="31"/>
      <c r="D48" s="31"/>
      <c r="E48" s="3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31"/>
    </row>
    <row r="49" spans="1:5" ht="39.75" customHeight="1" x14ac:dyDescent="0.4">
      <c r="A49" s="16"/>
      <c r="C49" s="31"/>
      <c r="D49" s="31"/>
      <c r="E49" s="31"/>
    </row>
    <row r="50" spans="1:5" ht="39.75" customHeight="1" x14ac:dyDescent="0.4">
      <c r="A50" s="16"/>
      <c r="C50" s="31"/>
      <c r="D50" s="31"/>
      <c r="E50" s="31"/>
    </row>
    <row r="51" spans="1:5" ht="39.75" customHeight="1" x14ac:dyDescent="0.4">
      <c r="A51" s="16"/>
      <c r="C51" s="31"/>
      <c r="D51" s="31"/>
      <c r="E51" s="31"/>
    </row>
    <row r="52" spans="1:5" ht="22.5" x14ac:dyDescent="0.4">
      <c r="A52" s="16"/>
      <c r="C52" s="31"/>
      <c r="D52" s="31"/>
      <c r="E52" s="31"/>
    </row>
    <row r="53" spans="1:5" ht="22.5" x14ac:dyDescent="0.4">
      <c r="A53" s="16"/>
      <c r="C53" s="31"/>
      <c r="D53" s="31"/>
      <c r="E53" s="31"/>
    </row>
    <row r="54" spans="1:5" ht="22.5" x14ac:dyDescent="0.4">
      <c r="A54" s="16"/>
      <c r="C54" s="31"/>
      <c r="D54" s="31"/>
      <c r="E54" s="31"/>
    </row>
    <row r="55" spans="1:5" ht="22.5" x14ac:dyDescent="0.4">
      <c r="A55" s="16"/>
      <c r="C55" s="31"/>
      <c r="D55" s="31"/>
      <c r="E55" s="31"/>
    </row>
    <row r="56" spans="1:5" ht="22.5" x14ac:dyDescent="0.4">
      <c r="A56" s="16"/>
      <c r="C56" s="31"/>
      <c r="D56" s="31"/>
      <c r="E56" s="31"/>
    </row>
    <row r="57" spans="1:5" ht="22.5" x14ac:dyDescent="0.4">
      <c r="A57" s="16"/>
      <c r="C57" s="31"/>
      <c r="D57" s="31"/>
      <c r="E57" s="31"/>
    </row>
    <row r="58" spans="1:5" ht="22.5" x14ac:dyDescent="0.4">
      <c r="A58" s="16"/>
      <c r="C58" s="31"/>
      <c r="D58" s="31"/>
      <c r="E58" s="31"/>
    </row>
  </sheetData>
  <sortState xmlns:xlrd2="http://schemas.microsoft.com/office/spreadsheetml/2017/richdata2" ref="A10:U37">
    <sortCondition descending="1" ref="S10:S37"/>
  </sortState>
  <mergeCells count="10"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3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46"/>
  <sheetViews>
    <sheetView rightToLeft="1" view="pageBreakPreview" zoomScale="66" zoomScaleNormal="100" zoomScaleSheetLayoutView="66" workbookViewId="0">
      <selection activeCell="A26" sqref="A26:XFD27"/>
    </sheetView>
  </sheetViews>
  <sheetFormatPr defaultColWidth="9.140625" defaultRowHeight="15.75" x14ac:dyDescent="0.4"/>
  <cols>
    <col min="1" max="1" width="47.5703125" style="19" bestFit="1" customWidth="1"/>
    <col min="2" max="2" width="1.28515625" style="19" customWidth="1"/>
    <col min="3" max="3" width="24.140625" style="19" bestFit="1" customWidth="1"/>
    <col min="4" max="4" width="1.28515625" style="19" customWidth="1"/>
    <col min="5" max="5" width="23" style="19" customWidth="1"/>
    <col min="6" max="6" width="1.28515625" style="19" customWidth="1"/>
    <col min="7" max="7" width="22.85546875" style="19" customWidth="1"/>
    <col min="8" max="8" width="1.28515625" style="19" customWidth="1"/>
    <col min="9" max="9" width="24.28515625" style="19" customWidth="1"/>
    <col min="10" max="10" width="1.28515625" style="19" customWidth="1"/>
    <col min="11" max="11" width="25.5703125" style="34" bestFit="1" customWidth="1"/>
    <col min="12" max="12" width="1.28515625" style="19" customWidth="1"/>
    <col min="13" max="13" width="24.140625" style="19" bestFit="1" customWidth="1"/>
    <col min="14" max="14" width="1.28515625" style="19" customWidth="1"/>
    <col min="15" max="15" width="22.85546875" style="19" bestFit="1" customWidth="1"/>
    <col min="16" max="16" width="1.28515625" style="19" customWidth="1"/>
    <col min="17" max="17" width="23.28515625" style="19" customWidth="1"/>
    <col min="18" max="18" width="1.28515625" style="19" customWidth="1"/>
    <col min="19" max="19" width="23.42578125" style="19" bestFit="1" customWidth="1"/>
    <col min="20" max="20" width="1.28515625" style="19" customWidth="1"/>
    <col min="21" max="21" width="25.5703125" style="34" bestFit="1" customWidth="1"/>
    <col min="22" max="22" width="1.42578125" style="19" customWidth="1"/>
    <col min="23" max="23" width="14.42578125" style="19" bestFit="1" customWidth="1"/>
    <col min="24" max="16384" width="9.140625" style="19"/>
  </cols>
  <sheetData>
    <row r="1" spans="1:21" ht="40.5" customHeight="1" x14ac:dyDescent="0.4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</row>
    <row r="2" spans="1:21" ht="40.5" customHeight="1" x14ac:dyDescent="0.4">
      <c r="A2" s="155" t="s">
        <v>59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</row>
    <row r="3" spans="1:21" ht="40.5" customHeight="1" x14ac:dyDescent="0.4">
      <c r="A3" s="155" t="str">
        <f>درآمد!A3</f>
        <v>دوره یک ماهه منتهی به 31 تیر 1405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</row>
    <row r="4" spans="1:21" ht="40.5" customHeight="1" x14ac:dyDescent="0.4"/>
    <row r="5" spans="1:21" ht="40.5" customHeight="1" x14ac:dyDescent="0.4">
      <c r="A5" s="152" t="s">
        <v>174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</row>
    <row r="6" spans="1:21" ht="40.5" customHeight="1" x14ac:dyDescent="0.4">
      <c r="A6" s="28"/>
      <c r="B6" s="28"/>
      <c r="C6" s="154" t="s">
        <v>103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21" ht="40.5" customHeight="1" thickBot="1" x14ac:dyDescent="0.7">
      <c r="A7" s="29"/>
      <c r="B7" s="29"/>
      <c r="C7" s="144" t="str">
        <f>'درآمد سرمایه گذاری در سهام'!C7</f>
        <v>طی تیر ماه</v>
      </c>
      <c r="D7" s="144"/>
      <c r="E7" s="144"/>
      <c r="F7" s="144"/>
      <c r="G7" s="144"/>
      <c r="H7" s="144"/>
      <c r="I7" s="144"/>
      <c r="J7" s="144"/>
      <c r="K7" s="144"/>
      <c r="L7" s="29"/>
      <c r="M7" s="144" t="str">
        <f>'درآمد سرمایه گذاری در سهام'!M7</f>
        <v>از ابتدای سال مالی تا پایان تیر ماه</v>
      </c>
      <c r="N7" s="144"/>
      <c r="O7" s="144"/>
      <c r="P7" s="144"/>
      <c r="Q7" s="144"/>
      <c r="R7" s="144"/>
      <c r="S7" s="144"/>
      <c r="T7" s="144"/>
      <c r="U7" s="144"/>
    </row>
    <row r="8" spans="1:21" ht="40.5" customHeight="1" thickBot="1" x14ac:dyDescent="0.7">
      <c r="A8" s="146" t="s">
        <v>36</v>
      </c>
      <c r="B8" s="29"/>
      <c r="C8" s="94" t="s">
        <v>69</v>
      </c>
      <c r="D8" s="99"/>
      <c r="E8" s="94" t="s">
        <v>67</v>
      </c>
      <c r="F8" s="99"/>
      <c r="G8" s="94" t="s">
        <v>68</v>
      </c>
      <c r="H8" s="29"/>
      <c r="I8" s="144" t="s">
        <v>29</v>
      </c>
      <c r="J8" s="144"/>
      <c r="K8" s="144"/>
      <c r="L8" s="29"/>
      <c r="M8" s="94" t="s">
        <v>69</v>
      </c>
      <c r="N8" s="99"/>
      <c r="O8" s="94" t="s">
        <v>67</v>
      </c>
      <c r="P8" s="99"/>
      <c r="Q8" s="94" t="s">
        <v>68</v>
      </c>
      <c r="R8" s="29"/>
      <c r="S8" s="144" t="s">
        <v>29</v>
      </c>
      <c r="T8" s="144"/>
      <c r="U8" s="144"/>
    </row>
    <row r="9" spans="1:21" ht="40.5" customHeight="1" thickBot="1" x14ac:dyDescent="0.7">
      <c r="A9" s="144"/>
      <c r="B9" s="29"/>
      <c r="C9" s="59" t="s">
        <v>115</v>
      </c>
      <c r="D9" s="99"/>
      <c r="E9" s="59" t="s">
        <v>116</v>
      </c>
      <c r="F9" s="99"/>
      <c r="G9" s="59" t="s">
        <v>117</v>
      </c>
      <c r="H9" s="29"/>
      <c r="I9" s="59" t="s">
        <v>56</v>
      </c>
      <c r="J9" s="29"/>
      <c r="K9" s="95" t="s">
        <v>62</v>
      </c>
      <c r="L9" s="29"/>
      <c r="M9" s="59" t="s">
        <v>115</v>
      </c>
      <c r="N9" s="99"/>
      <c r="O9" s="59" t="s">
        <v>116</v>
      </c>
      <c r="P9" s="99"/>
      <c r="Q9" s="59" t="s">
        <v>117</v>
      </c>
      <c r="R9" s="29"/>
      <c r="S9" s="59" t="s">
        <v>56</v>
      </c>
      <c r="T9" s="29"/>
      <c r="U9" s="95" t="s">
        <v>62</v>
      </c>
    </row>
    <row r="10" spans="1:21" ht="40.5" customHeight="1" x14ac:dyDescent="0.6">
      <c r="A10" s="53" t="s">
        <v>40</v>
      </c>
      <c r="B10" s="21"/>
      <c r="C10" s="27">
        <v>0</v>
      </c>
      <c r="D10" s="27"/>
      <c r="E10" s="27">
        <v>2383720917</v>
      </c>
      <c r="F10" s="27"/>
      <c r="G10" s="27">
        <v>39617514321</v>
      </c>
      <c r="H10" s="27"/>
      <c r="I10" s="27">
        <f t="shared" ref="I10:I23" si="0">C10+E10+G10</f>
        <v>42001235238</v>
      </c>
      <c r="J10" s="27"/>
      <c r="K10" s="97">
        <f t="shared" ref="K10:K23" si="1">I10/$I$24*100</f>
        <v>40.64743832967531</v>
      </c>
      <c r="L10" s="27"/>
      <c r="M10" s="27">
        <v>0</v>
      </c>
      <c r="N10" s="27"/>
      <c r="O10" s="27">
        <v>66749191345</v>
      </c>
      <c r="P10" s="27"/>
      <c r="Q10" s="27">
        <v>257502441433</v>
      </c>
      <c r="R10" s="27"/>
      <c r="S10" s="27">
        <f t="shared" ref="S10:S23" si="2">M10+O10+Q10</f>
        <v>324251632778</v>
      </c>
      <c r="T10" s="27"/>
      <c r="U10" s="97">
        <f t="shared" ref="U10:U23" si="3">S10/$S$24*100</f>
        <v>57.473437110597395</v>
      </c>
    </row>
    <row r="11" spans="1:21" ht="40.5" customHeight="1" x14ac:dyDescent="0.6">
      <c r="A11" s="53" t="s">
        <v>42</v>
      </c>
      <c r="B11" s="21"/>
      <c r="C11" s="27">
        <v>0</v>
      </c>
      <c r="D11" s="27"/>
      <c r="E11" s="27">
        <v>-24036278223</v>
      </c>
      <c r="F11" s="27"/>
      <c r="G11" s="27">
        <v>31880961961</v>
      </c>
      <c r="H11" s="27"/>
      <c r="I11" s="27">
        <f t="shared" si="0"/>
        <v>7844683738</v>
      </c>
      <c r="J11" s="27"/>
      <c r="K11" s="97">
        <f t="shared" si="1"/>
        <v>7.5918314461302376</v>
      </c>
      <c r="L11" s="27"/>
      <c r="M11" s="27">
        <v>0</v>
      </c>
      <c r="N11" s="27"/>
      <c r="O11" s="27">
        <v>4928747125</v>
      </c>
      <c r="P11" s="27"/>
      <c r="Q11" s="27">
        <v>70479755023</v>
      </c>
      <c r="R11" s="27"/>
      <c r="S11" s="27">
        <f t="shared" si="2"/>
        <v>75408502148</v>
      </c>
      <c r="T11" s="27"/>
      <c r="U11" s="97">
        <f t="shared" si="3"/>
        <v>13.366118679731381</v>
      </c>
    </row>
    <row r="12" spans="1:21" ht="40.5" customHeight="1" x14ac:dyDescent="0.6">
      <c r="A12" s="53" t="s">
        <v>70</v>
      </c>
      <c r="B12" s="21"/>
      <c r="C12" s="27">
        <v>0</v>
      </c>
      <c r="D12" s="27"/>
      <c r="E12" s="27">
        <v>19088058684</v>
      </c>
      <c r="F12" s="27"/>
      <c r="G12" s="27">
        <v>0</v>
      </c>
      <c r="H12" s="27"/>
      <c r="I12" s="27">
        <f t="shared" si="0"/>
        <v>19088058684</v>
      </c>
      <c r="J12" s="27"/>
      <c r="K12" s="97">
        <f t="shared" si="1"/>
        <v>18.472806425682133</v>
      </c>
      <c r="L12" s="27"/>
      <c r="M12" s="27">
        <v>0</v>
      </c>
      <c r="N12" s="27"/>
      <c r="O12" s="27">
        <v>69387545190</v>
      </c>
      <c r="P12" s="27"/>
      <c r="Q12" s="27">
        <v>0</v>
      </c>
      <c r="R12" s="27"/>
      <c r="S12" s="27">
        <f t="shared" si="2"/>
        <v>69387545190</v>
      </c>
      <c r="T12" s="27"/>
      <c r="U12" s="97">
        <f t="shared" si="3"/>
        <v>12.298907119047746</v>
      </c>
    </row>
    <row r="13" spans="1:21" ht="40.5" customHeight="1" x14ac:dyDescent="0.6">
      <c r="A13" s="53" t="s">
        <v>39</v>
      </c>
      <c r="B13" s="21"/>
      <c r="C13" s="27">
        <v>0</v>
      </c>
      <c r="D13" s="27"/>
      <c r="E13" s="27">
        <v>8278666116</v>
      </c>
      <c r="F13" s="27"/>
      <c r="G13" s="27">
        <v>0</v>
      </c>
      <c r="H13" s="27"/>
      <c r="I13" s="27">
        <f t="shared" si="0"/>
        <v>8278666116</v>
      </c>
      <c r="J13" s="27"/>
      <c r="K13" s="97">
        <f t="shared" si="1"/>
        <v>8.0118255688259676</v>
      </c>
      <c r="L13" s="27"/>
      <c r="M13" s="27">
        <v>0</v>
      </c>
      <c r="N13" s="27"/>
      <c r="O13" s="27">
        <v>37202336578</v>
      </c>
      <c r="P13" s="27"/>
      <c r="Q13" s="27">
        <v>44110315</v>
      </c>
      <c r="R13" s="27"/>
      <c r="S13" s="27">
        <f t="shared" si="2"/>
        <v>37246446893</v>
      </c>
      <c r="T13" s="27"/>
      <c r="U13" s="97">
        <f t="shared" si="3"/>
        <v>6.6019137814601727</v>
      </c>
    </row>
    <row r="14" spans="1:21" ht="40.5" customHeight="1" x14ac:dyDescent="0.6">
      <c r="A14" s="53" t="s">
        <v>178</v>
      </c>
      <c r="B14" s="21"/>
      <c r="C14" s="27">
        <v>0</v>
      </c>
      <c r="D14" s="27"/>
      <c r="E14" s="27">
        <v>9269320678</v>
      </c>
      <c r="F14" s="27"/>
      <c r="G14" s="27">
        <v>0</v>
      </c>
      <c r="H14" s="27"/>
      <c r="I14" s="27">
        <f t="shared" si="0"/>
        <v>9269320678</v>
      </c>
      <c r="J14" s="27"/>
      <c r="K14" s="97">
        <f t="shared" si="1"/>
        <v>8.9705490441411655</v>
      </c>
      <c r="L14" s="27"/>
      <c r="M14" s="27">
        <v>0</v>
      </c>
      <c r="N14" s="27"/>
      <c r="O14" s="27">
        <v>21859886024</v>
      </c>
      <c r="P14" s="27"/>
      <c r="Q14" s="27">
        <v>0</v>
      </c>
      <c r="R14" s="27"/>
      <c r="S14" s="27">
        <f t="shared" si="2"/>
        <v>21859886024</v>
      </c>
      <c r="T14" s="27"/>
      <c r="U14" s="97">
        <f t="shared" si="3"/>
        <v>3.87465368757407</v>
      </c>
    </row>
    <row r="15" spans="1:21" ht="40.5" customHeight="1" x14ac:dyDescent="0.6">
      <c r="A15" s="53" t="s">
        <v>146</v>
      </c>
      <c r="B15" s="21"/>
      <c r="C15" s="27">
        <v>0</v>
      </c>
      <c r="D15" s="27"/>
      <c r="E15" s="27">
        <v>-2840438589</v>
      </c>
      <c r="F15" s="27"/>
      <c r="G15" s="27">
        <v>13352008458</v>
      </c>
      <c r="H15" s="27"/>
      <c r="I15" s="27">
        <f t="shared" si="0"/>
        <v>10511569869</v>
      </c>
      <c r="J15" s="27"/>
      <c r="K15" s="97">
        <f t="shared" si="1"/>
        <v>10.172757671938323</v>
      </c>
      <c r="L15" s="27"/>
      <c r="M15" s="27">
        <v>0</v>
      </c>
      <c r="N15" s="27"/>
      <c r="O15" s="27">
        <v>0</v>
      </c>
      <c r="P15" s="27"/>
      <c r="Q15" s="27">
        <v>18259156890</v>
      </c>
      <c r="R15" s="27"/>
      <c r="S15" s="27">
        <f t="shared" si="2"/>
        <v>18259156890</v>
      </c>
      <c r="T15" s="27"/>
      <c r="U15" s="97">
        <f t="shared" si="3"/>
        <v>3.2364262786255038</v>
      </c>
    </row>
    <row r="16" spans="1:21" ht="40.5" customHeight="1" x14ac:dyDescent="0.6">
      <c r="A16" s="53" t="s">
        <v>41</v>
      </c>
      <c r="B16" s="21"/>
      <c r="C16" s="27">
        <v>0</v>
      </c>
      <c r="D16" s="27"/>
      <c r="E16" s="27">
        <v>0</v>
      </c>
      <c r="F16" s="27"/>
      <c r="G16" s="27">
        <v>0</v>
      </c>
      <c r="H16" s="27"/>
      <c r="I16" s="27">
        <f t="shared" si="0"/>
        <v>0</v>
      </c>
      <c r="J16" s="27"/>
      <c r="K16" s="97">
        <f t="shared" si="1"/>
        <v>0</v>
      </c>
      <c r="L16" s="27"/>
      <c r="M16" s="27">
        <v>0</v>
      </c>
      <c r="N16" s="27"/>
      <c r="O16" s="27">
        <v>0</v>
      </c>
      <c r="P16" s="27"/>
      <c r="Q16" s="27">
        <v>7177154713</v>
      </c>
      <c r="R16" s="27"/>
      <c r="S16" s="27">
        <f t="shared" si="2"/>
        <v>7177154713</v>
      </c>
      <c r="T16" s="27"/>
      <c r="U16" s="97">
        <f t="shared" si="3"/>
        <v>1.2721470251255445</v>
      </c>
    </row>
    <row r="17" spans="1:21" ht="40.5" customHeight="1" x14ac:dyDescent="0.6">
      <c r="A17" s="53" t="s">
        <v>155</v>
      </c>
      <c r="B17" s="21"/>
      <c r="C17" s="27">
        <v>0</v>
      </c>
      <c r="D17" s="27"/>
      <c r="E17" s="27">
        <v>354106010</v>
      </c>
      <c r="F17" s="27"/>
      <c r="G17" s="27">
        <v>373822416</v>
      </c>
      <c r="H17" s="27"/>
      <c r="I17" s="27">
        <f t="shared" si="0"/>
        <v>727928426</v>
      </c>
      <c r="J17" s="27"/>
      <c r="K17" s="97">
        <f t="shared" si="1"/>
        <v>0.70446561003717634</v>
      </c>
      <c r="L17" s="27"/>
      <c r="M17" s="27">
        <v>0</v>
      </c>
      <c r="N17" s="27"/>
      <c r="O17" s="27">
        <v>1386328702</v>
      </c>
      <c r="P17" s="27"/>
      <c r="Q17" s="27">
        <v>1174755392</v>
      </c>
      <c r="R17" s="27"/>
      <c r="S17" s="27">
        <f t="shared" si="2"/>
        <v>2561084094</v>
      </c>
      <c r="T17" s="27"/>
      <c r="U17" s="97">
        <f t="shared" si="3"/>
        <v>0.45395085400306184</v>
      </c>
    </row>
    <row r="18" spans="1:21" ht="40.5" customHeight="1" x14ac:dyDescent="0.6">
      <c r="A18" s="115" t="s">
        <v>183</v>
      </c>
      <c r="B18" s="21"/>
      <c r="C18" s="27">
        <v>0</v>
      </c>
      <c r="D18" s="27"/>
      <c r="E18" s="27">
        <v>5150100193</v>
      </c>
      <c r="F18" s="27"/>
      <c r="G18" s="27">
        <v>0</v>
      </c>
      <c r="H18" s="27"/>
      <c r="I18" s="27">
        <f t="shared" si="0"/>
        <v>5150100193</v>
      </c>
      <c r="J18" s="27"/>
      <c r="K18" s="97">
        <f t="shared" si="1"/>
        <v>4.9841005580050322</v>
      </c>
      <c r="L18" s="27"/>
      <c r="M18" s="27">
        <v>0</v>
      </c>
      <c r="N18" s="27"/>
      <c r="O18" s="27">
        <v>6189724077</v>
      </c>
      <c r="P18" s="27"/>
      <c r="Q18" s="27">
        <v>0</v>
      </c>
      <c r="R18" s="27"/>
      <c r="S18" s="27">
        <f t="shared" si="2"/>
        <v>6189724077</v>
      </c>
      <c r="T18" s="27"/>
      <c r="U18" s="97">
        <f t="shared" si="3"/>
        <v>1.0971254467513256</v>
      </c>
    </row>
    <row r="19" spans="1:21" ht="40.5" customHeight="1" x14ac:dyDescent="0.6">
      <c r="A19" s="53" t="s">
        <v>158</v>
      </c>
      <c r="B19" s="21"/>
      <c r="C19" s="27">
        <v>0</v>
      </c>
      <c r="D19" s="27"/>
      <c r="E19" s="27">
        <v>0</v>
      </c>
      <c r="F19" s="27"/>
      <c r="G19" s="27">
        <v>0</v>
      </c>
      <c r="H19" s="27"/>
      <c r="I19" s="27">
        <f t="shared" si="0"/>
        <v>0</v>
      </c>
      <c r="J19" s="27"/>
      <c r="K19" s="97">
        <f>I20/$I$24*100</f>
        <v>0.44422534556465632</v>
      </c>
      <c r="L19" s="27"/>
      <c r="M19" s="27">
        <v>0</v>
      </c>
      <c r="N19" s="27"/>
      <c r="O19" s="27">
        <v>0</v>
      </c>
      <c r="P19" s="27"/>
      <c r="Q19" s="27">
        <v>1019589170</v>
      </c>
      <c r="R19" s="27"/>
      <c r="S19" s="27">
        <f t="shared" si="2"/>
        <v>1019589170</v>
      </c>
      <c r="T19" s="27"/>
      <c r="U19" s="97">
        <f>S19/$S$24*100</f>
        <v>0.18072166218130165</v>
      </c>
    </row>
    <row r="20" spans="1:21" ht="40.5" customHeight="1" x14ac:dyDescent="0.6">
      <c r="A20" s="53" t="s">
        <v>191</v>
      </c>
      <c r="B20" s="21"/>
      <c r="C20" s="27">
        <v>0</v>
      </c>
      <c r="D20" s="27"/>
      <c r="E20" s="27">
        <v>459020642</v>
      </c>
      <c r="F20" s="27"/>
      <c r="G20" s="27">
        <v>0</v>
      </c>
      <c r="H20" s="27"/>
      <c r="I20" s="27">
        <f t="shared" si="0"/>
        <v>459020642</v>
      </c>
      <c r="J20" s="27"/>
      <c r="K20" s="97">
        <f>I21/$I$24*100</f>
        <v>0</v>
      </c>
      <c r="L20" s="27"/>
      <c r="M20" s="27"/>
      <c r="N20" s="27"/>
      <c r="O20" s="27">
        <v>459020642</v>
      </c>
      <c r="P20" s="27"/>
      <c r="Q20" s="27">
        <v>0</v>
      </c>
      <c r="R20" s="27"/>
      <c r="S20" s="27">
        <f t="shared" si="2"/>
        <v>459020642</v>
      </c>
      <c r="T20" s="27"/>
      <c r="U20" s="97">
        <f>S20/$S$24*100</f>
        <v>8.1361175499508484E-2</v>
      </c>
    </row>
    <row r="21" spans="1:21" ht="40.5" customHeight="1" x14ac:dyDescent="0.6">
      <c r="A21" s="53" t="s">
        <v>43</v>
      </c>
      <c r="B21" s="21"/>
      <c r="C21" s="27">
        <v>0</v>
      </c>
      <c r="D21" s="27"/>
      <c r="E21" s="27">
        <v>0</v>
      </c>
      <c r="F21" s="27"/>
      <c r="G21" s="27">
        <v>0</v>
      </c>
      <c r="H21" s="27"/>
      <c r="I21" s="27">
        <f t="shared" si="0"/>
        <v>0</v>
      </c>
      <c r="J21" s="27"/>
      <c r="K21" s="97">
        <f t="shared" si="1"/>
        <v>0</v>
      </c>
      <c r="L21" s="27"/>
      <c r="M21" s="27">
        <v>429000000</v>
      </c>
      <c r="N21" s="27"/>
      <c r="O21" s="27">
        <v>0</v>
      </c>
      <c r="P21" s="27"/>
      <c r="Q21" s="27">
        <v>-50105687</v>
      </c>
      <c r="R21" s="27"/>
      <c r="S21" s="27">
        <f t="shared" si="2"/>
        <v>378894313</v>
      </c>
      <c r="T21" s="27"/>
      <c r="U21" s="97">
        <f t="shared" si="3"/>
        <v>6.7158824408072484E-2</v>
      </c>
    </row>
    <row r="22" spans="1:21" ht="40.5" customHeight="1" x14ac:dyDescent="0.6">
      <c r="A22" s="53" t="s">
        <v>181</v>
      </c>
      <c r="B22" s="21"/>
      <c r="C22" s="27">
        <v>0</v>
      </c>
      <c r="D22" s="27"/>
      <c r="E22" s="27">
        <v>0</v>
      </c>
      <c r="F22" s="27"/>
      <c r="G22" s="27">
        <v>0</v>
      </c>
      <c r="H22" s="27"/>
      <c r="I22" s="27">
        <f t="shared" si="0"/>
        <v>0</v>
      </c>
      <c r="J22" s="27"/>
      <c r="K22" s="97">
        <f t="shared" si="1"/>
        <v>0</v>
      </c>
      <c r="L22" s="27"/>
      <c r="M22" s="27">
        <v>0</v>
      </c>
      <c r="N22" s="27"/>
      <c r="O22" s="27">
        <v>-7375000</v>
      </c>
      <c r="P22" s="27"/>
      <c r="Q22" s="27">
        <v>0</v>
      </c>
      <c r="R22" s="27"/>
      <c r="S22" s="27">
        <f t="shared" si="2"/>
        <v>-7375000</v>
      </c>
      <c r="T22" s="27"/>
      <c r="U22" s="97">
        <f t="shared" si="3"/>
        <v>-1.3072150016923971E-3</v>
      </c>
    </row>
    <row r="23" spans="1:21" ht="40.5" customHeight="1" thickBot="1" x14ac:dyDescent="0.65">
      <c r="A23" s="53" t="s">
        <v>182</v>
      </c>
      <c r="B23" s="21"/>
      <c r="C23" s="50">
        <v>0</v>
      </c>
      <c r="D23" s="27"/>
      <c r="E23" s="50">
        <v>0</v>
      </c>
      <c r="F23" s="27"/>
      <c r="G23" s="50">
        <v>0</v>
      </c>
      <c r="H23" s="27"/>
      <c r="I23" s="50">
        <f t="shared" si="0"/>
        <v>0</v>
      </c>
      <c r="J23" s="27"/>
      <c r="K23" s="98">
        <f t="shared" si="1"/>
        <v>0</v>
      </c>
      <c r="L23" s="27"/>
      <c r="M23" s="50">
        <v>0</v>
      </c>
      <c r="N23" s="27"/>
      <c r="O23" s="50">
        <v>-14750000</v>
      </c>
      <c r="P23" s="27"/>
      <c r="Q23" s="50">
        <v>0</v>
      </c>
      <c r="R23" s="27"/>
      <c r="S23" s="50">
        <f t="shared" si="2"/>
        <v>-14750000</v>
      </c>
      <c r="T23" s="27"/>
      <c r="U23" s="98">
        <f t="shared" si="3"/>
        <v>-2.6144300033847942E-3</v>
      </c>
    </row>
    <row r="24" spans="1:21" ht="40.5" customHeight="1" thickBot="1" x14ac:dyDescent="0.65">
      <c r="A24" s="53"/>
      <c r="B24" s="21"/>
      <c r="C24" s="52">
        <f>SUM(C10:C23)</f>
        <v>0</v>
      </c>
      <c r="D24" s="20"/>
      <c r="E24" s="52">
        <f>SUM(E10:E23)</f>
        <v>18106276428</v>
      </c>
      <c r="F24" s="20"/>
      <c r="G24" s="52">
        <f>SUM(G10:G23)</f>
        <v>85224307156</v>
      </c>
      <c r="H24" s="20"/>
      <c r="I24" s="52">
        <f>SUM(I10:I23)</f>
        <v>103330583584</v>
      </c>
      <c r="J24" s="20"/>
      <c r="K24" s="52">
        <f>SUM(K10:K23)</f>
        <v>100</v>
      </c>
      <c r="L24" s="20"/>
      <c r="M24" s="52">
        <f>SUM(M10:M23)</f>
        <v>429000000</v>
      </c>
      <c r="N24" s="20"/>
      <c r="O24" s="52">
        <f>SUM(O10:O23)</f>
        <v>208140654683</v>
      </c>
      <c r="P24" s="20"/>
      <c r="Q24" s="52">
        <f>SUM(Q10:Q23)</f>
        <v>355606857249</v>
      </c>
      <c r="R24" s="20"/>
      <c r="S24" s="52">
        <f>SUM(S10:S23)</f>
        <v>564176511932</v>
      </c>
      <c r="T24" s="20"/>
      <c r="U24" s="52">
        <f>SUM(U10:U23)</f>
        <v>99.999999999999986</v>
      </c>
    </row>
    <row r="25" spans="1:21" ht="16.5" thickTop="1" x14ac:dyDescent="0.4"/>
    <row r="26" spans="1:21" ht="24.75" hidden="1" x14ac:dyDescent="0.4">
      <c r="C26" s="27">
        <f>'درآمد سود صندوق'!I10</f>
        <v>0</v>
      </c>
      <c r="D26" s="27"/>
      <c r="E26" s="27">
        <v>18106276428</v>
      </c>
      <c r="F26" s="27"/>
      <c r="G26" s="27">
        <v>85224307156</v>
      </c>
      <c r="H26" s="27"/>
      <c r="I26" s="27">
        <f>C26+E26+G26</f>
        <v>103330583584</v>
      </c>
      <c r="J26" s="27"/>
      <c r="K26" s="27"/>
      <c r="L26" s="27"/>
      <c r="M26" s="27">
        <v>429000000</v>
      </c>
      <c r="N26" s="27"/>
      <c r="O26" s="27">
        <v>208140654683</v>
      </c>
      <c r="P26" s="27"/>
      <c r="Q26" s="27">
        <v>355606857249</v>
      </c>
      <c r="R26" s="27"/>
      <c r="S26" s="27">
        <f>M26+O26+Q26</f>
        <v>564176511932</v>
      </c>
      <c r="T26" s="27"/>
      <c r="U26" s="27"/>
    </row>
    <row r="27" spans="1:21" ht="24.75" hidden="1" x14ac:dyDescent="0.4">
      <c r="C27" s="27">
        <f>C26-C24</f>
        <v>0</v>
      </c>
      <c r="D27" s="27"/>
      <c r="E27" s="27">
        <f>E26-E24</f>
        <v>0</v>
      </c>
      <c r="F27" s="27"/>
      <c r="G27" s="27">
        <f>G26-G24</f>
        <v>0</v>
      </c>
      <c r="H27" s="27"/>
      <c r="I27" s="27">
        <f>I26-I24</f>
        <v>0</v>
      </c>
      <c r="J27" s="27"/>
      <c r="K27" s="27"/>
      <c r="L27" s="27"/>
      <c r="M27" s="27">
        <f>M26-M24</f>
        <v>0</v>
      </c>
      <c r="N27" s="27"/>
      <c r="O27" s="27">
        <f>O26-O24</f>
        <v>0</v>
      </c>
      <c r="P27" s="27"/>
      <c r="Q27" s="27">
        <f>Q26-Q24</f>
        <v>0</v>
      </c>
      <c r="R27" s="27"/>
      <c r="S27" s="27">
        <f>S26-S24</f>
        <v>0</v>
      </c>
      <c r="T27" s="27"/>
      <c r="U27" s="27"/>
    </row>
    <row r="28" spans="1:21" ht="24.75" x14ac:dyDescent="0.4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ht="22.5" x14ac:dyDescent="0.4">
      <c r="A29" s="16"/>
    </row>
    <row r="30" spans="1:21" ht="22.5" x14ac:dyDescent="0.4">
      <c r="A30" s="16"/>
    </row>
    <row r="31" spans="1:21" ht="22.5" x14ac:dyDescent="0.4">
      <c r="A31" s="16"/>
    </row>
    <row r="32" spans="1:21" ht="22.5" x14ac:dyDescent="0.4">
      <c r="A32" s="16"/>
    </row>
    <row r="33" spans="1:5" ht="22.5" x14ac:dyDescent="0.4">
      <c r="A33" s="16"/>
    </row>
    <row r="34" spans="1:5" ht="22.5" x14ac:dyDescent="0.4">
      <c r="A34" s="16"/>
    </row>
    <row r="35" spans="1:5" ht="22.5" x14ac:dyDescent="0.4">
      <c r="A35" s="16"/>
    </row>
    <row r="36" spans="1:5" ht="22.5" x14ac:dyDescent="0.4">
      <c r="A36" s="16"/>
    </row>
    <row r="37" spans="1:5" ht="22.5" x14ac:dyDescent="0.4">
      <c r="A37" s="16"/>
    </row>
    <row r="38" spans="1:5" ht="22.5" x14ac:dyDescent="0.4">
      <c r="A38" s="16"/>
    </row>
    <row r="39" spans="1:5" ht="22.5" x14ac:dyDescent="0.4">
      <c r="A39" s="16"/>
    </row>
    <row r="40" spans="1:5" ht="22.5" x14ac:dyDescent="0.4">
      <c r="A40" s="16"/>
    </row>
    <row r="41" spans="1:5" ht="22.5" x14ac:dyDescent="0.4">
      <c r="A41" s="16"/>
    </row>
    <row r="42" spans="1:5" ht="22.5" x14ac:dyDescent="0.4">
      <c r="A42" s="16"/>
    </row>
    <row r="43" spans="1:5" ht="22.5" x14ac:dyDescent="0.4">
      <c r="A43" s="16"/>
    </row>
    <row r="44" spans="1:5" ht="22.5" x14ac:dyDescent="0.4">
      <c r="A44" s="16"/>
    </row>
    <row r="45" spans="1:5" ht="22.5" x14ac:dyDescent="0.4">
      <c r="A45" s="16"/>
    </row>
    <row r="46" spans="1:5" ht="24.75" x14ac:dyDescent="0.6">
      <c r="E46" s="21"/>
    </row>
  </sheetData>
  <sortState xmlns:xlrd2="http://schemas.microsoft.com/office/spreadsheetml/2017/richdata2" ref="A10:U23">
    <sortCondition descending="1" ref="S10:S23"/>
  </sortState>
  <mergeCells count="10">
    <mergeCell ref="A1:U1"/>
    <mergeCell ref="A2:U2"/>
    <mergeCell ref="A3:U3"/>
    <mergeCell ref="I8:K8"/>
    <mergeCell ref="S8:U8"/>
    <mergeCell ref="A8:A9"/>
    <mergeCell ref="C6:U6"/>
    <mergeCell ref="A5:U5"/>
    <mergeCell ref="C7:K7"/>
    <mergeCell ref="M7:U7"/>
  </mergeCells>
  <pageMargins left="0.39" right="0.39" top="0.39" bottom="0.39" header="0" footer="0"/>
  <pageSetup scale="4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3"/>
  <sheetViews>
    <sheetView rightToLeft="1" view="pageBreakPreview" topLeftCell="B1" zoomScaleNormal="100" zoomScaleSheetLayoutView="100" workbookViewId="0">
      <selection activeCell="B14" sqref="A14:XFD15"/>
    </sheetView>
  </sheetViews>
  <sheetFormatPr defaultColWidth="9.140625" defaultRowHeight="15.75" x14ac:dyDescent="0.4"/>
  <cols>
    <col min="1" max="1" width="37.85546875" style="19" bestFit="1" customWidth="1"/>
    <col min="2" max="2" width="1.42578125" style="19" customWidth="1"/>
    <col min="3" max="3" width="22.28515625" style="19" bestFit="1" customWidth="1"/>
    <col min="4" max="4" width="1.42578125" style="19" customWidth="1"/>
    <col min="5" max="5" width="21.7109375" style="19" bestFit="1" customWidth="1"/>
    <col min="6" max="6" width="1.42578125" style="19" customWidth="1"/>
    <col min="7" max="7" width="21.28515625" style="19" bestFit="1" customWidth="1"/>
    <col min="8" max="8" width="1.42578125" style="19" customWidth="1"/>
    <col min="9" max="9" width="21" style="19" bestFit="1" customWidth="1"/>
    <col min="10" max="10" width="1.42578125" style="19" customWidth="1"/>
    <col min="11" max="11" width="24.42578125" style="19" bestFit="1" customWidth="1"/>
    <col min="12" max="12" width="1.42578125" style="19" customWidth="1"/>
    <col min="13" max="13" width="21.85546875" style="19" bestFit="1" customWidth="1"/>
    <col min="14" max="14" width="1.42578125" style="19" customWidth="1"/>
    <col min="15" max="15" width="21.7109375" style="19" bestFit="1" customWidth="1"/>
    <col min="16" max="16" width="1.42578125" style="19" customWidth="1"/>
    <col min="17" max="17" width="21.28515625" style="19" bestFit="1" customWidth="1"/>
    <col min="18" max="18" width="1.42578125" style="19" customWidth="1"/>
    <col min="19" max="19" width="23" style="19" bestFit="1" customWidth="1"/>
    <col min="20" max="20" width="1.42578125" style="19" customWidth="1"/>
    <col min="21" max="21" width="24.42578125" style="34" bestFit="1" customWidth="1"/>
    <col min="22" max="22" width="1.42578125" style="19" customWidth="1"/>
    <col min="23" max="23" width="28" style="19" customWidth="1"/>
    <col min="24" max="16384" width="9.140625" style="19"/>
  </cols>
  <sheetData>
    <row r="1" spans="1:21" ht="40.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</row>
    <row r="2" spans="1:21" ht="40.5" customHeight="1" x14ac:dyDescent="0.4">
      <c r="A2" s="153" t="s">
        <v>59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</row>
    <row r="3" spans="1:21" ht="40.5" customHeight="1" x14ac:dyDescent="0.4">
      <c r="A3" s="153" t="str">
        <f>درآمد!A3</f>
        <v>دوره یک ماهه منتهی به 31 تیر 1405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</row>
    <row r="4" spans="1:21" ht="40.5" customHeight="1" x14ac:dyDescent="0.4"/>
    <row r="5" spans="1:21" ht="40.5" customHeight="1" x14ac:dyDescent="0.4">
      <c r="A5" s="152" t="s">
        <v>175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</row>
    <row r="6" spans="1:21" ht="40.5" customHeight="1" x14ac:dyDescent="0.4">
      <c r="A6" s="35"/>
      <c r="B6" s="35"/>
      <c r="C6" s="154" t="s">
        <v>103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21" ht="40.5" customHeight="1" thickBot="1" x14ac:dyDescent="0.7">
      <c r="A7" s="29"/>
      <c r="B7" s="29"/>
      <c r="C7" s="144" t="str">
        <f>'درآمد سرمایه گذاری در سهام'!C7</f>
        <v>طی تیر ماه</v>
      </c>
      <c r="D7" s="144"/>
      <c r="E7" s="144"/>
      <c r="F7" s="144"/>
      <c r="G7" s="144"/>
      <c r="H7" s="144"/>
      <c r="I7" s="144"/>
      <c r="J7" s="144"/>
      <c r="K7" s="144"/>
      <c r="L7" s="29"/>
      <c r="M7" s="144" t="str">
        <f>'درآمد سرمایه گذاری در سهام'!M7</f>
        <v>از ابتدای سال مالی تا پایان تیر ماه</v>
      </c>
      <c r="N7" s="144"/>
      <c r="O7" s="144"/>
      <c r="P7" s="144"/>
      <c r="Q7" s="144"/>
      <c r="R7" s="144"/>
      <c r="S7" s="144"/>
      <c r="T7" s="144"/>
      <c r="U7" s="144"/>
    </row>
    <row r="8" spans="1:21" ht="40.5" customHeight="1" thickBot="1" x14ac:dyDescent="0.7">
      <c r="A8" s="146" t="s">
        <v>122</v>
      </c>
      <c r="B8" s="29"/>
      <c r="C8" s="94" t="s">
        <v>72</v>
      </c>
      <c r="D8" s="29"/>
      <c r="E8" s="94" t="s">
        <v>67</v>
      </c>
      <c r="F8" s="29"/>
      <c r="G8" s="94" t="s">
        <v>68</v>
      </c>
      <c r="H8" s="29"/>
      <c r="I8" s="144" t="s">
        <v>29</v>
      </c>
      <c r="J8" s="144"/>
      <c r="K8" s="144"/>
      <c r="L8" s="29"/>
      <c r="M8" s="94" t="s">
        <v>72</v>
      </c>
      <c r="N8" s="29"/>
      <c r="O8" s="94" t="s">
        <v>67</v>
      </c>
      <c r="P8" s="29"/>
      <c r="Q8" s="94" t="s">
        <v>68</v>
      </c>
      <c r="R8" s="29"/>
      <c r="S8" s="144" t="s">
        <v>29</v>
      </c>
      <c r="T8" s="144"/>
      <c r="U8" s="144"/>
    </row>
    <row r="9" spans="1:21" ht="40.5" customHeight="1" thickBot="1" x14ac:dyDescent="0.7">
      <c r="A9" s="144"/>
      <c r="B9" s="29"/>
      <c r="C9" s="59" t="s">
        <v>118</v>
      </c>
      <c r="D9" s="94"/>
      <c r="E9" s="59" t="s">
        <v>119</v>
      </c>
      <c r="F9" s="94"/>
      <c r="G9" s="59" t="s">
        <v>120</v>
      </c>
      <c r="H9" s="29"/>
      <c r="I9" s="59" t="s">
        <v>56</v>
      </c>
      <c r="J9" s="29"/>
      <c r="K9" s="59" t="s">
        <v>62</v>
      </c>
      <c r="L9" s="29"/>
      <c r="M9" s="59" t="s">
        <v>118</v>
      </c>
      <c r="N9" s="94"/>
      <c r="O9" s="59" t="s">
        <v>119</v>
      </c>
      <c r="P9" s="94"/>
      <c r="Q9" s="59" t="s">
        <v>120</v>
      </c>
      <c r="R9" s="29"/>
      <c r="S9" s="59" t="s">
        <v>56</v>
      </c>
      <c r="T9" s="29"/>
      <c r="U9" s="95" t="s">
        <v>62</v>
      </c>
    </row>
    <row r="10" spans="1:21" ht="40.5" customHeight="1" x14ac:dyDescent="0.6">
      <c r="A10" s="53" t="s">
        <v>51</v>
      </c>
      <c r="B10" s="21"/>
      <c r="C10" s="27">
        <v>8794631638</v>
      </c>
      <c r="D10" s="27"/>
      <c r="E10" s="27">
        <v>262669619</v>
      </c>
      <c r="F10" s="27"/>
      <c r="G10" s="27">
        <v>-59669619</v>
      </c>
      <c r="H10" s="27"/>
      <c r="I10" s="96">
        <f>C10+E10+G10</f>
        <v>8997631638</v>
      </c>
      <c r="J10" s="27"/>
      <c r="K10" s="97">
        <f>I10/$I$12*100</f>
        <v>100</v>
      </c>
      <c r="L10" s="27"/>
      <c r="M10" s="27">
        <v>78617093391</v>
      </c>
      <c r="N10" s="27"/>
      <c r="O10" s="27">
        <v>-197830380</v>
      </c>
      <c r="P10" s="27"/>
      <c r="Q10" s="27">
        <v>24110381</v>
      </c>
      <c r="R10" s="27"/>
      <c r="S10" s="96">
        <f>M10+O10+Q10</f>
        <v>78443373392</v>
      </c>
      <c r="T10" s="21"/>
      <c r="U10" s="97">
        <f>S10/$S$12*100</f>
        <v>99.994959606491733</v>
      </c>
    </row>
    <row r="11" spans="1:21" ht="40.5" customHeight="1" thickBot="1" x14ac:dyDescent="0.65">
      <c r="A11" s="53" t="s">
        <v>55</v>
      </c>
      <c r="B11" s="21"/>
      <c r="C11" s="27">
        <v>0</v>
      </c>
      <c r="D11" s="27"/>
      <c r="E11" s="27">
        <v>0</v>
      </c>
      <c r="F11" s="27"/>
      <c r="G11" s="27">
        <v>0</v>
      </c>
      <c r="H11" s="27"/>
      <c r="I11" s="27">
        <f>C11+E11+G11</f>
        <v>0</v>
      </c>
      <c r="J11" s="27"/>
      <c r="K11" s="97">
        <f>I11/$I$12*100</f>
        <v>0</v>
      </c>
      <c r="L11" s="27"/>
      <c r="M11" s="27">
        <v>3881554</v>
      </c>
      <c r="N11" s="27"/>
      <c r="O11" s="27">
        <v>0</v>
      </c>
      <c r="P11" s="27"/>
      <c r="Q11" s="27">
        <v>72500</v>
      </c>
      <c r="R11" s="27"/>
      <c r="S11" s="27">
        <f>M11+O11+Q11</f>
        <v>3954054</v>
      </c>
      <c r="T11" s="21"/>
      <c r="U11" s="97">
        <f>S11/$S$12*100</f>
        <v>5.040393508270645E-3</v>
      </c>
    </row>
    <row r="12" spans="1:21" ht="40.5" customHeight="1" thickBot="1" x14ac:dyDescent="0.7">
      <c r="A12" s="53"/>
      <c r="B12" s="21"/>
      <c r="C12" s="51">
        <f>SUM(C10:C11)</f>
        <v>8794631638</v>
      </c>
      <c r="D12" s="20"/>
      <c r="E12" s="51">
        <f>SUM(E10:E11)</f>
        <v>262669619</v>
      </c>
      <c r="F12" s="20"/>
      <c r="G12" s="51">
        <f>SUM(G10:G11)</f>
        <v>-59669619</v>
      </c>
      <c r="H12" s="20"/>
      <c r="I12" s="51">
        <f>SUM(I10:I11)</f>
        <v>8997631638</v>
      </c>
      <c r="J12" s="20"/>
      <c r="K12" s="51">
        <f>SUM(K10:K11)</f>
        <v>100</v>
      </c>
      <c r="L12" s="20"/>
      <c r="M12" s="51">
        <f>SUM(M10:M11)</f>
        <v>78620974945</v>
      </c>
      <c r="N12" s="20"/>
      <c r="O12" s="51">
        <f>SUM(O10:O11)</f>
        <v>-197830380</v>
      </c>
      <c r="P12" s="20"/>
      <c r="Q12" s="51">
        <f>SUM(Q10:Q11)</f>
        <v>24182881</v>
      </c>
      <c r="R12" s="20"/>
      <c r="S12" s="51">
        <f>SUM(S10:S11)</f>
        <v>78447327446</v>
      </c>
      <c r="T12" s="30"/>
      <c r="U12" s="51">
        <f>SUM(U10:U11)</f>
        <v>100</v>
      </c>
    </row>
    <row r="13" spans="1:21" ht="19.5" thickTop="1" x14ac:dyDescent="0.4">
      <c r="A13" s="33"/>
    </row>
    <row r="14" spans="1:21" hidden="1" x14ac:dyDescent="0.4">
      <c r="C14" s="32">
        <v>8794631638</v>
      </c>
      <c r="D14" s="32"/>
      <c r="E14" s="32">
        <v>262669619</v>
      </c>
      <c r="F14" s="32"/>
      <c r="G14" s="32">
        <f>'درآمد ناشی از فروش'!I52</f>
        <v>-59669619</v>
      </c>
      <c r="H14" s="32"/>
      <c r="I14" s="32"/>
      <c r="J14" s="32"/>
      <c r="K14" s="32"/>
      <c r="L14" s="32"/>
      <c r="M14" s="32">
        <v>78620974945</v>
      </c>
      <c r="N14" s="32"/>
      <c r="O14" s="32">
        <f>'درآمد ناشی از تغییر قیمت اوراق'!Q56</f>
        <v>-197830380</v>
      </c>
      <c r="P14" s="32"/>
      <c r="Q14" s="32">
        <v>24182881</v>
      </c>
      <c r="R14" s="32"/>
      <c r="S14" s="32"/>
    </row>
    <row r="15" spans="1:21" hidden="1" x14ac:dyDescent="0.4">
      <c r="C15" s="32">
        <f>C14-C12</f>
        <v>0</v>
      </c>
      <c r="D15" s="32"/>
      <c r="E15" s="32">
        <f>E14-E12</f>
        <v>0</v>
      </c>
      <c r="F15" s="32"/>
      <c r="G15" s="32">
        <f>G14-G12</f>
        <v>0</v>
      </c>
      <c r="H15" s="32"/>
      <c r="I15" s="32"/>
      <c r="J15" s="32"/>
      <c r="K15" s="32"/>
      <c r="L15" s="32"/>
      <c r="M15" s="32">
        <f>M14-M12</f>
        <v>0</v>
      </c>
      <c r="N15" s="32"/>
      <c r="O15" s="32">
        <f>O14-O12</f>
        <v>0</v>
      </c>
      <c r="P15" s="32"/>
      <c r="Q15" s="32">
        <f>Q14-Q12</f>
        <v>0</v>
      </c>
      <c r="R15" s="32"/>
      <c r="S15" s="32"/>
    </row>
    <row r="19" spans="1:13" ht="22.5" x14ac:dyDescent="0.4">
      <c r="A19" s="9"/>
      <c r="C19" s="10"/>
      <c r="M19" s="10"/>
    </row>
    <row r="20" spans="1:13" ht="22.5" x14ac:dyDescent="0.4">
      <c r="A20" s="9"/>
      <c r="C20" s="10"/>
      <c r="M20" s="10"/>
    </row>
    <row r="21" spans="1:13" ht="22.5" x14ac:dyDescent="0.4">
      <c r="A21" s="9"/>
      <c r="C21" s="10"/>
      <c r="M21" s="10"/>
    </row>
    <row r="22" spans="1:13" ht="22.5" x14ac:dyDescent="0.4">
      <c r="A22" s="9"/>
      <c r="C22" s="10"/>
      <c r="M22" s="10"/>
    </row>
    <row r="23" spans="1:13" ht="22.5" x14ac:dyDescent="0.4">
      <c r="A23" s="9"/>
      <c r="C23" s="10"/>
      <c r="M23" s="10"/>
    </row>
  </sheetData>
  <sortState xmlns:xlrd2="http://schemas.microsoft.com/office/spreadsheetml/2017/richdata2" ref="A10:U11">
    <sortCondition descending="1" ref="S10:S11"/>
  </sortState>
  <mergeCells count="10">
    <mergeCell ref="I8:K8"/>
    <mergeCell ref="S8:U8"/>
    <mergeCell ref="M7:U7"/>
    <mergeCell ref="C7:K7"/>
    <mergeCell ref="A1:U1"/>
    <mergeCell ref="A2:U2"/>
    <mergeCell ref="A3:U3"/>
    <mergeCell ref="A5:U5"/>
    <mergeCell ref="C6:U6"/>
    <mergeCell ref="A8:A9"/>
  </mergeCells>
  <pageMargins left="0.39" right="0.39" top="0.39" bottom="0.39" header="0" footer="0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کاور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مبالغ تخصیصی اوراق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Hamidreza Mousazadeh</cp:lastModifiedBy>
  <cp:lastPrinted>2026-06-28T11:45:10Z</cp:lastPrinted>
  <dcterms:created xsi:type="dcterms:W3CDTF">2025-11-22T11:31:26Z</dcterms:created>
  <dcterms:modified xsi:type="dcterms:W3CDTF">2026-08-01T08:12:43Z</dcterms:modified>
</cp:coreProperties>
</file>