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5\03\"/>
    </mc:Choice>
  </mc:AlternateContent>
  <xr:revisionPtr revIDLastSave="0" documentId="13_ncr:1_{BFD61FF0-86F6-4BD0-BCA1-67C31AF2CFF6}" xr6:coauthVersionLast="47" xr6:coauthVersionMax="47" xr10:uidLastSave="{00000000-0000-0000-0000-000000000000}"/>
  <bookViews>
    <workbookView xWindow="-120" yWindow="-120" windowWidth="29040" windowHeight="15840" tabRatio="966" xr2:uid="{00000000-000D-0000-FFFF-FFFF00000000}"/>
  </bookViews>
  <sheets>
    <sheet name="کاور" sheetId="22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مبالغ تخصیصی اوراق" sheetId="12" r:id="rId12"/>
    <sheet name="درآمد سود سهام" sheetId="15" r:id="rId13"/>
    <sheet name="درآمد سود صندوق" sheetId="16" r:id="rId14"/>
    <sheet name="سود اوراق بهادار" sheetId="17" r:id="rId15"/>
    <sheet name="سود سپرده بانکی" sheetId="18" r:id="rId16"/>
    <sheet name="درآمد ناشی از تغییر قیمت اوراق" sheetId="21" r:id="rId17"/>
    <sheet name="درآمد ناشی از فروش" sheetId="19" r:id="rId18"/>
    <sheet name="درآمد اعمال اختیار" sheetId="23" r:id="rId19"/>
  </sheets>
  <externalReferences>
    <externalReference r:id="rId20"/>
  </externalReferences>
  <definedNames>
    <definedName name="_xlnm._FilterDatabase" localSheetId="18" hidden="1">'درآمد اعمال اختیار'!$A$8:$V$8</definedName>
    <definedName name="_xlnm._FilterDatabase" localSheetId="9" hidden="1">'درآمد سپرده بانکی'!$A$8:$I$11</definedName>
    <definedName name="_xlnm._FilterDatabase" localSheetId="4" hidden="1">سپرده!$A$8:$K$12</definedName>
    <definedName name="_xlnm._FilterDatabase" localSheetId="15" hidden="1">'سود سپرده بانکی'!$A$7:$M$11</definedName>
    <definedName name="_xlnm.Print_Area" localSheetId="3">اوراق!$A$1:$AL$12</definedName>
    <definedName name="_xlnm.Print_Area" localSheetId="5">درآمد!$A$1:$J$14</definedName>
    <definedName name="_xlnm.Print_Area" localSheetId="18">'درآمد اعمال اختیار'!$A$1:$R$18</definedName>
    <definedName name="_xlnm.Print_Area" localSheetId="9">'درآمد سپرده بانکی'!$A$1:$J$13</definedName>
    <definedName name="_xlnm.Print_Area" localSheetId="8">'درآمد سرمایه گذاری در اوراق به'!$A$1:$V$13</definedName>
    <definedName name="_xlnm.Print_Area" localSheetId="6">'درآمد سرمایه گذاری در سهام'!$A$1:$V$39</definedName>
    <definedName name="_xlnm.Print_Area" localSheetId="7">'درآمد سرمایه گذاری در صندوق'!$A$1:$V$24</definedName>
    <definedName name="_xlnm.Print_Area" localSheetId="12">'درآمد سود سهام'!$A$1:$N$14</definedName>
    <definedName name="_xlnm.Print_Area" localSheetId="13">'درآمد سود صندوق'!$A$1:$L$11</definedName>
    <definedName name="_xlnm.Print_Area" localSheetId="16">'درآمد ناشی از تغییر قیمت اوراق'!$A$1:$R$58</definedName>
    <definedName name="_xlnm.Print_Area" localSheetId="17">'درآمد ناشی از فروش'!$A$1:$R$51</definedName>
    <definedName name="_xlnm.Print_Area" localSheetId="10">'سایر درآمدها'!$A$1:$F$10</definedName>
    <definedName name="_xlnm.Print_Area" localSheetId="4">سپرده!$A$1:$L$13</definedName>
    <definedName name="_xlnm.Print_Area" localSheetId="1">سهام!$A$1:$Z$31</definedName>
    <definedName name="_xlnm.Print_Area" localSheetId="14">'سود اوراق بهادار'!$A$1:$N$12</definedName>
    <definedName name="_xlnm.Print_Area" localSheetId="15">'سود سپرده بانکی'!$A$1:$N$12</definedName>
    <definedName name="_xlnm.Print_Area" localSheetId="11">'مبالغ تخصیصی اوراق'!$A$1:$R$17</definedName>
    <definedName name="_xlnm.Print_Area" localSheetId="2">'واحدهای صندوق'!$A$1:$Z$21</definedName>
  </definedNames>
  <calcPr calcId="191029" iterateCount="1000" iterateDelta="9.9999999999999995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9" l="1"/>
  <c r="I12" i="19"/>
  <c r="I14" i="19"/>
  <c r="I24" i="19"/>
  <c r="G38" i="9"/>
  <c r="G41" i="9" s="1"/>
  <c r="I21" i="10" l="1"/>
  <c r="I22" i="10"/>
  <c r="I18" i="10"/>
  <c r="S21" i="10"/>
  <c r="S22" i="10"/>
  <c r="S18" i="10"/>
  <c r="Q23" i="10"/>
  <c r="E23" i="10"/>
  <c r="T49" i="21" s="1"/>
  <c r="I16" i="19"/>
  <c r="Q10" i="19"/>
  <c r="Q11" i="19"/>
  <c r="Q12" i="19"/>
  <c r="Q13" i="19"/>
  <c r="Q14" i="19"/>
  <c r="Q15" i="19"/>
  <c r="Q16" i="19"/>
  <c r="Q17" i="19"/>
  <c r="Q18" i="19"/>
  <c r="Q19" i="19"/>
  <c r="I10" i="19"/>
  <c r="I13" i="19"/>
  <c r="I15" i="19"/>
  <c r="I17" i="19"/>
  <c r="I18" i="19"/>
  <c r="I19" i="19"/>
  <c r="Q26" i="10" l="1"/>
  <c r="T42" i="19"/>
  <c r="E26" i="10"/>
  <c r="C28" i="21"/>
  <c r="E28" i="21"/>
  <c r="G28" i="21"/>
  <c r="K28" i="21"/>
  <c r="M28" i="21"/>
  <c r="O28" i="21"/>
  <c r="Q27" i="21"/>
  <c r="Q26" i="21"/>
  <c r="G49" i="21"/>
  <c r="E49" i="21"/>
  <c r="M49" i="21"/>
  <c r="O49" i="21"/>
  <c r="I42" i="21"/>
  <c r="I43" i="21"/>
  <c r="Q42" i="21"/>
  <c r="Q43" i="21"/>
  <c r="M9" i="15"/>
  <c r="G9" i="15"/>
  <c r="G12" i="7"/>
  <c r="G15" i="7" s="1"/>
  <c r="U14" i="5"/>
  <c r="W14" i="5"/>
  <c r="AC13" i="5"/>
  <c r="O11" i="5"/>
  <c r="Q11" i="5"/>
  <c r="Q14" i="5" s="1"/>
  <c r="S11" i="5"/>
  <c r="S14" i="5" s="1"/>
  <c r="Y11" i="5"/>
  <c r="Y14" i="5" s="1"/>
  <c r="AA11" i="5"/>
  <c r="AA14" i="5" s="1"/>
  <c r="W20" i="4"/>
  <c r="W23" i="4" s="1"/>
  <c r="Q22" i="4"/>
  <c r="Q23" i="4" s="1"/>
  <c r="C20" i="4"/>
  <c r="E20" i="4"/>
  <c r="E23" i="4" s="1"/>
  <c r="G20" i="4"/>
  <c r="G23" i="4" s="1"/>
  <c r="I20" i="4"/>
  <c r="I23" i="4" s="1"/>
  <c r="K20" i="4"/>
  <c r="K23" i="4" s="1"/>
  <c r="M20" i="4"/>
  <c r="M23" i="4" s="1"/>
  <c r="O20" i="4"/>
  <c r="O23" i="4" s="1"/>
  <c r="Q20" i="4"/>
  <c r="U20" i="4"/>
  <c r="U23" i="4" s="1"/>
  <c r="M30" i="2"/>
  <c r="M33" i="2" s="1"/>
  <c r="Q27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11" i="2"/>
  <c r="Y11" i="2"/>
  <c r="I48" i="19"/>
  <c r="AM9" i="5"/>
  <c r="M9" i="7" s="1"/>
  <c r="I47" i="21"/>
  <c r="I15" i="10"/>
  <c r="K49" i="21"/>
  <c r="C49" i="21"/>
  <c r="I48" i="21"/>
  <c r="I46" i="21"/>
  <c r="Q48" i="21"/>
  <c r="Q47" i="21"/>
  <c r="I15" i="12" l="1"/>
  <c r="I16" i="12"/>
  <c r="I13" i="12"/>
  <c r="I14" i="12"/>
  <c r="I9" i="12"/>
  <c r="I12" i="12"/>
  <c r="I10" i="12"/>
  <c r="I11" i="12"/>
  <c r="I14" i="10"/>
  <c r="I19" i="10"/>
  <c r="I20" i="10"/>
  <c r="S14" i="10"/>
  <c r="I30" i="9"/>
  <c r="I32" i="9"/>
  <c r="I35" i="9"/>
  <c r="S30" i="9"/>
  <c r="S32" i="9"/>
  <c r="S35" i="9"/>
  <c r="K17" i="23"/>
  <c r="I56" i="19" s="1"/>
  <c r="M17" i="23"/>
  <c r="G50" i="19"/>
  <c r="C50" i="19"/>
  <c r="E50" i="19"/>
  <c r="K50" i="19"/>
  <c r="M50" i="19"/>
  <c r="O50" i="19"/>
  <c r="Q49" i="19"/>
  <c r="Q36" i="19"/>
  <c r="Q37" i="19"/>
  <c r="I36" i="19"/>
  <c r="I49" i="19"/>
  <c r="I50" i="19" s="1"/>
  <c r="C13" i="15"/>
  <c r="E13" i="15"/>
  <c r="E16" i="15" s="1"/>
  <c r="I13" i="15"/>
  <c r="K13" i="15"/>
  <c r="K16" i="15" s="1"/>
  <c r="M11" i="15"/>
  <c r="M10" i="15"/>
  <c r="G10" i="15"/>
  <c r="G11" i="15"/>
  <c r="AA9" i="4"/>
  <c r="C7" i="23"/>
  <c r="M7" i="23"/>
  <c r="C7" i="19"/>
  <c r="C46" i="19" s="1"/>
  <c r="K7" i="19"/>
  <c r="K32" i="19" s="1"/>
  <c r="I35" i="19"/>
  <c r="I34" i="19"/>
  <c r="I37" i="19"/>
  <c r="I38" i="19"/>
  <c r="I39" i="19"/>
  <c r="I40" i="19"/>
  <c r="I41" i="19"/>
  <c r="Q34" i="19"/>
  <c r="Q35" i="19"/>
  <c r="Q38" i="19"/>
  <c r="Q39" i="19"/>
  <c r="Q40" i="19"/>
  <c r="Q41" i="19"/>
  <c r="Q48" i="19"/>
  <c r="C7" i="21"/>
  <c r="C54" i="21" s="1"/>
  <c r="K7" i="21"/>
  <c r="K37" i="21" s="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10" i="21"/>
  <c r="Q9" i="21"/>
  <c r="C7" i="18"/>
  <c r="I7" i="18"/>
  <c r="C7" i="17"/>
  <c r="I7" i="17"/>
  <c r="I7" i="16"/>
  <c r="K7" i="16"/>
  <c r="C7" i="15"/>
  <c r="I7" i="15"/>
  <c r="C7" i="14"/>
  <c r="E7" i="14"/>
  <c r="C7" i="13"/>
  <c r="G7" i="13"/>
  <c r="C7" i="11"/>
  <c r="M7" i="11"/>
  <c r="C7" i="10"/>
  <c r="M7" i="10"/>
  <c r="I7" i="7"/>
  <c r="C7" i="7"/>
  <c r="AC7" i="5"/>
  <c r="O7" i="5"/>
  <c r="Q7" i="4"/>
  <c r="C7" i="4"/>
  <c r="O38" i="9"/>
  <c r="E38" i="9"/>
  <c r="O41" i="9" l="1"/>
  <c r="S27" i="21"/>
  <c r="Y14" i="4"/>
  <c r="Y15" i="4"/>
  <c r="Y16" i="4"/>
  <c r="Y18" i="4"/>
  <c r="Y17" i="4"/>
  <c r="Y10" i="4"/>
  <c r="Y12" i="4"/>
  <c r="Y13" i="4"/>
  <c r="Q28" i="21"/>
  <c r="T27" i="21"/>
  <c r="E41" i="9"/>
  <c r="Q50" i="19"/>
  <c r="K46" i="19"/>
  <c r="C32" i="19"/>
  <c r="C37" i="21"/>
  <c r="K54" i="21"/>
  <c r="S28" i="21" l="1"/>
  <c r="I11" i="11"/>
  <c r="I10" i="11"/>
  <c r="S11" i="11"/>
  <c r="S10" i="11"/>
  <c r="S19" i="10"/>
  <c r="S27" i="9"/>
  <c r="Q38" i="9"/>
  <c r="I27" i="9"/>
  <c r="I10" i="21"/>
  <c r="C42" i="19"/>
  <c r="E42" i="19"/>
  <c r="G42" i="19"/>
  <c r="I42" i="19"/>
  <c r="K42" i="19"/>
  <c r="M42" i="19"/>
  <c r="O42" i="19"/>
  <c r="Q42" i="19"/>
  <c r="T43" i="19" s="1"/>
  <c r="Q9" i="19"/>
  <c r="Q23" i="19"/>
  <c r="Q22" i="19"/>
  <c r="Q21" i="19"/>
  <c r="I56" i="21"/>
  <c r="I57" i="21" s="1"/>
  <c r="Q56" i="21"/>
  <c r="Q57" i="21" s="1"/>
  <c r="O57" i="21"/>
  <c r="M57" i="21"/>
  <c r="K57" i="21"/>
  <c r="G57" i="21"/>
  <c r="E57" i="21"/>
  <c r="C57" i="21"/>
  <c r="C30" i="2"/>
  <c r="Q41" i="9" l="1"/>
  <c r="T24" i="19"/>
  <c r="I20" i="19"/>
  <c r="G12" i="15"/>
  <c r="G13" i="15" s="1"/>
  <c r="Y28" i="2"/>
  <c r="I17" i="23"/>
  <c r="O17" i="23"/>
  <c r="Q17" i="23"/>
  <c r="S10" i="9"/>
  <c r="S18" i="9"/>
  <c r="S17" i="9"/>
  <c r="S37" i="9"/>
  <c r="S19" i="9"/>
  <c r="S23" i="9"/>
  <c r="S28" i="9"/>
  <c r="S33" i="9"/>
  <c r="S25" i="9"/>
  <c r="S22" i="9"/>
  <c r="S31" i="9"/>
  <c r="S26" i="9"/>
  <c r="S34" i="9"/>
  <c r="S29" i="9"/>
  <c r="S36" i="9"/>
  <c r="S24" i="9"/>
  <c r="S20" i="9"/>
  <c r="S21" i="9"/>
  <c r="S16" i="9"/>
  <c r="S11" i="9"/>
  <c r="S14" i="9"/>
  <c r="S13" i="9"/>
  <c r="S12" i="9"/>
  <c r="S15" i="9"/>
  <c r="I9" i="19"/>
  <c r="I23" i="19"/>
  <c r="I22" i="19"/>
  <c r="I21" i="19"/>
  <c r="I45" i="21"/>
  <c r="I44" i="21"/>
  <c r="I41" i="21"/>
  <c r="I40" i="21"/>
  <c r="I39" i="21"/>
  <c r="Q41" i="21"/>
  <c r="Q44" i="21"/>
  <c r="Q45" i="21"/>
  <c r="Q46" i="21"/>
  <c r="Q40" i="21"/>
  <c r="Q39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11" i="21"/>
  <c r="I9" i="21"/>
  <c r="S12" i="10"/>
  <c r="C12" i="13"/>
  <c r="C13" i="18" s="1"/>
  <c r="M9" i="18"/>
  <c r="M10" i="18"/>
  <c r="G9" i="18"/>
  <c r="G10" i="18"/>
  <c r="M10" i="17"/>
  <c r="M9" i="17"/>
  <c r="G10" i="17"/>
  <c r="G9" i="17"/>
  <c r="M12" i="15"/>
  <c r="M13" i="15" s="1"/>
  <c r="E12" i="7"/>
  <c r="E15" i="7" s="1"/>
  <c r="I16" i="9"/>
  <c r="I33" i="9"/>
  <c r="I25" i="9"/>
  <c r="I31" i="9"/>
  <c r="I26" i="9"/>
  <c r="I29" i="9"/>
  <c r="G17" i="23"/>
  <c r="M38" i="9"/>
  <c r="S15" i="10"/>
  <c r="O23" i="10"/>
  <c r="I10" i="16"/>
  <c r="I13" i="16" s="1"/>
  <c r="T25" i="19" l="1"/>
  <c r="Q56" i="19"/>
  <c r="I28" i="21"/>
  <c r="T28" i="21" s="1"/>
  <c r="O26" i="10"/>
  <c r="S49" i="21"/>
  <c r="I15" i="15"/>
  <c r="M41" i="9"/>
  <c r="Q49" i="21"/>
  <c r="S50" i="21" s="1"/>
  <c r="I49" i="21"/>
  <c r="T50" i="21" s="1"/>
  <c r="Q30" i="2"/>
  <c r="K10" i="16"/>
  <c r="M15" i="15" l="1"/>
  <c r="M16" i="15" s="1"/>
  <c r="I16" i="15"/>
  <c r="E9" i="14"/>
  <c r="E12" i="14" s="1"/>
  <c r="C9" i="14"/>
  <c r="C12" i="14" s="1"/>
  <c r="I9" i="7"/>
  <c r="I11" i="7"/>
  <c r="I10" i="7"/>
  <c r="K10" i="7" s="1"/>
  <c r="AK10" i="5"/>
  <c r="Y11" i="4"/>
  <c r="Y25" i="2"/>
  <c r="A3" i="7"/>
  <c r="A3" i="5"/>
  <c r="A3" i="4"/>
  <c r="A3" i="21"/>
  <c r="A3" i="23"/>
  <c r="K9" i="7" l="1"/>
  <c r="I12" i="7"/>
  <c r="I15" i="7" s="1"/>
  <c r="I53" i="19"/>
  <c r="I55" i="19" s="1"/>
  <c r="S25" i="19"/>
  <c r="A33" i="21"/>
  <c r="I20" i="9"/>
  <c r="I28" i="9"/>
  <c r="AK11" i="5"/>
  <c r="AK14" i="5" s="1"/>
  <c r="AI11" i="5"/>
  <c r="AI14" i="5" s="1"/>
  <c r="W30" i="2"/>
  <c r="W33" i="2" s="1"/>
  <c r="S17" i="10"/>
  <c r="E12" i="8"/>
  <c r="I12" i="8" s="1"/>
  <c r="I19" i="9"/>
  <c r="I24" i="9"/>
  <c r="I11" i="9"/>
  <c r="I36" i="9"/>
  <c r="I12" i="9"/>
  <c r="I13" i="9"/>
  <c r="I18" i="9"/>
  <c r="I21" i="9"/>
  <c r="C38" i="9"/>
  <c r="M24" i="19"/>
  <c r="G24" i="19"/>
  <c r="K11" i="7"/>
  <c r="K12" i="7" s="1"/>
  <c r="K15" i="7" s="1"/>
  <c r="C15" i="15" l="1"/>
  <c r="C41" i="9"/>
  <c r="Y19" i="4"/>
  <c r="Y20" i="4" s="1"/>
  <c r="Y23" i="4" s="1"/>
  <c r="I30" i="2"/>
  <c r="I33" i="2" s="1"/>
  <c r="Y22" i="2"/>
  <c r="Y17" i="2"/>
  <c r="Y27" i="2"/>
  <c r="Y15" i="2"/>
  <c r="Y13" i="2"/>
  <c r="Y21" i="2"/>
  <c r="Y20" i="2"/>
  <c r="Y29" i="2"/>
  <c r="Y19" i="2"/>
  <c r="Y16" i="2"/>
  <c r="Y14" i="2"/>
  <c r="Y23" i="2"/>
  <c r="Y26" i="2"/>
  <c r="Y18" i="2"/>
  <c r="Y24" i="2"/>
  <c r="Y12" i="2"/>
  <c r="U30" i="2"/>
  <c r="U33" i="2" s="1"/>
  <c r="C12" i="11"/>
  <c r="E12" i="11"/>
  <c r="G12" i="11"/>
  <c r="Q12" i="11"/>
  <c r="M12" i="11"/>
  <c r="O12" i="11"/>
  <c r="I14" i="9"/>
  <c r="T57" i="21" l="1"/>
  <c r="T58" i="21" s="1"/>
  <c r="E15" i="11"/>
  <c r="C13" i="17"/>
  <c r="C15" i="11"/>
  <c r="S57" i="21"/>
  <c r="S58" i="21" s="1"/>
  <c r="O15" i="11"/>
  <c r="S50" i="19"/>
  <c r="S51" i="19" s="1"/>
  <c r="G15" i="11"/>
  <c r="I13" i="17"/>
  <c r="M15" i="11"/>
  <c r="T50" i="19"/>
  <c r="T51" i="19" s="1"/>
  <c r="Q15" i="11"/>
  <c r="G15" i="15"/>
  <c r="G16" i="15" s="1"/>
  <c r="C16" i="15"/>
  <c r="Q32" i="2"/>
  <c r="Q33" i="2" s="1"/>
  <c r="Y30" i="2"/>
  <c r="Y33" i="2" s="1"/>
  <c r="M11" i="18"/>
  <c r="I12" i="11"/>
  <c r="S12" i="11"/>
  <c r="K24" i="19"/>
  <c r="E24" i="19"/>
  <c r="C24" i="19"/>
  <c r="A3" i="19"/>
  <c r="A28" i="19" s="1"/>
  <c r="C11" i="18"/>
  <c r="E11" i="18"/>
  <c r="G11" i="18"/>
  <c r="K11" i="18"/>
  <c r="I11" i="18"/>
  <c r="G14" i="13" s="1"/>
  <c r="A3" i="18"/>
  <c r="K11" i="17"/>
  <c r="E11" i="17"/>
  <c r="G11" i="17"/>
  <c r="I11" i="17"/>
  <c r="M11" i="17"/>
  <c r="C11" i="17"/>
  <c r="A3" i="17"/>
  <c r="A3" i="16"/>
  <c r="A3" i="15"/>
  <c r="O11" i="12"/>
  <c r="A3" i="12"/>
  <c r="A3" i="14"/>
  <c r="G12" i="13"/>
  <c r="I13" i="18" s="1"/>
  <c r="I14" i="18" s="1"/>
  <c r="A3" i="13"/>
  <c r="A3" i="11"/>
  <c r="I16" i="10"/>
  <c r="I10" i="10"/>
  <c r="I13" i="10"/>
  <c r="I12" i="10"/>
  <c r="I17" i="10"/>
  <c r="I11" i="10"/>
  <c r="S16" i="10"/>
  <c r="S10" i="10"/>
  <c r="S13" i="10"/>
  <c r="S20" i="10"/>
  <c r="S11" i="10"/>
  <c r="A3" i="10"/>
  <c r="C23" i="10"/>
  <c r="G23" i="10"/>
  <c r="M23" i="10"/>
  <c r="I37" i="9"/>
  <c r="I10" i="9"/>
  <c r="I17" i="9"/>
  <c r="I34" i="9"/>
  <c r="I23" i="9"/>
  <c r="I22" i="9"/>
  <c r="I15" i="9"/>
  <c r="S38" i="9"/>
  <c r="E8" i="8" s="1"/>
  <c r="C14" i="13" l="1"/>
  <c r="C15" i="13" s="1"/>
  <c r="C14" i="18"/>
  <c r="M26" i="10"/>
  <c r="K12" i="16"/>
  <c r="K13" i="16" s="1"/>
  <c r="I14" i="17"/>
  <c r="G26" i="10"/>
  <c r="S42" i="19"/>
  <c r="S43" i="19" s="1"/>
  <c r="G15" i="13"/>
  <c r="C14" i="17"/>
  <c r="U30" i="9"/>
  <c r="U32" i="9"/>
  <c r="U35" i="9"/>
  <c r="U16" i="9"/>
  <c r="U27" i="9"/>
  <c r="U26" i="9"/>
  <c r="U29" i="9"/>
  <c r="U31" i="9"/>
  <c r="U33" i="9"/>
  <c r="U25" i="9"/>
  <c r="E11" i="8"/>
  <c r="I11" i="8" s="1"/>
  <c r="E11" i="13"/>
  <c r="S23" i="10"/>
  <c r="K11" i="11"/>
  <c r="K10" i="11"/>
  <c r="E10" i="8"/>
  <c r="I10" i="8" s="1"/>
  <c r="I11" i="13"/>
  <c r="I10" i="13"/>
  <c r="E10" i="13"/>
  <c r="I38" i="9"/>
  <c r="U11" i="11"/>
  <c r="U10" i="11"/>
  <c r="I23" i="10"/>
  <c r="K21" i="10" l="1"/>
  <c r="K22" i="10"/>
  <c r="K18" i="10"/>
  <c r="U18" i="10"/>
  <c r="U22" i="10"/>
  <c r="U21" i="10"/>
  <c r="K19" i="10"/>
  <c r="K14" i="10"/>
  <c r="U19" i="10"/>
  <c r="U14" i="10"/>
  <c r="K30" i="9"/>
  <c r="K32" i="9"/>
  <c r="K35" i="9"/>
  <c r="I8" i="8"/>
  <c r="K16" i="9"/>
  <c r="K27" i="9"/>
  <c r="E12" i="13"/>
  <c r="K29" i="9"/>
  <c r="K26" i="9"/>
  <c r="K33" i="9"/>
  <c r="K25" i="9"/>
  <c r="K31" i="9"/>
  <c r="U15" i="10"/>
  <c r="K15" i="10"/>
  <c r="I12" i="13"/>
  <c r="K12" i="11"/>
  <c r="E9" i="8"/>
  <c r="I9" i="8" s="1"/>
  <c r="U16" i="10"/>
  <c r="K28" i="9"/>
  <c r="K20" i="9"/>
  <c r="K11" i="9"/>
  <c r="K12" i="9"/>
  <c r="K24" i="9"/>
  <c r="K36" i="9"/>
  <c r="K13" i="9"/>
  <c r="K19" i="9"/>
  <c r="U20" i="9"/>
  <c r="U12" i="9"/>
  <c r="U13" i="9"/>
  <c r="U19" i="9"/>
  <c r="U36" i="9"/>
  <c r="U11" i="9"/>
  <c r="U24" i="9"/>
  <c r="K21" i="9"/>
  <c r="K18" i="9"/>
  <c r="U21" i="9"/>
  <c r="U18" i="9"/>
  <c r="U12" i="11"/>
  <c r="U13" i="10"/>
  <c r="U12" i="10"/>
  <c r="K10" i="10"/>
  <c r="K12" i="10"/>
  <c r="K16" i="10"/>
  <c r="K17" i="10"/>
  <c r="K20" i="10"/>
  <c r="K11" i="10"/>
  <c r="K13" i="10"/>
  <c r="U10" i="10"/>
  <c r="U17" i="10"/>
  <c r="U20" i="10"/>
  <c r="U11" i="10"/>
  <c r="K37" i="9"/>
  <c r="K22" i="9"/>
  <c r="U34" i="9"/>
  <c r="K15" i="9"/>
  <c r="K10" i="9"/>
  <c r="K34" i="9"/>
  <c r="K17" i="9"/>
  <c r="K14" i="9"/>
  <c r="U28" i="9"/>
  <c r="U14" i="9"/>
  <c r="K23" i="9"/>
  <c r="U22" i="9"/>
  <c r="U37" i="9"/>
  <c r="U15" i="9"/>
  <c r="U10" i="9"/>
  <c r="U23" i="9"/>
  <c r="U17" i="9"/>
  <c r="U23" i="10" l="1"/>
  <c r="I13" i="8"/>
  <c r="E13" i="8"/>
  <c r="E16" i="8" s="1"/>
  <c r="U38" i="9"/>
  <c r="K38" i="9"/>
  <c r="K23" i="10"/>
  <c r="A3" i="9"/>
  <c r="C12" i="7"/>
  <c r="AC11" i="5"/>
  <c r="AC14" i="5" s="1"/>
  <c r="AG11" i="5"/>
  <c r="AG14" i="5" s="1"/>
  <c r="I16" i="7" l="1"/>
  <c r="C15" i="7"/>
  <c r="G11" i="8"/>
  <c r="G12" i="8"/>
  <c r="G10" i="8"/>
  <c r="G9" i="8"/>
  <c r="G8" i="8"/>
  <c r="E30" i="2"/>
  <c r="E33" i="2" s="1"/>
  <c r="G30" i="2"/>
  <c r="G33" i="2" s="1"/>
  <c r="K30" i="2"/>
  <c r="K33" i="2" s="1"/>
  <c r="O30" i="2"/>
  <c r="O33" i="2" s="1"/>
  <c r="G13" i="8" l="1"/>
  <c r="Q20" i="19" l="1"/>
  <c r="Q24" i="19" s="1"/>
  <c r="O24" i="19"/>
  <c r="Q53" i="19" l="1"/>
  <c r="Q55" i="19" s="1"/>
  <c r="Q57" i="19" s="1"/>
  <c r="T26" i="19"/>
</calcChain>
</file>

<file path=xl/sharedStrings.xml><?xml version="1.0" encoding="utf-8"?>
<sst xmlns="http://schemas.openxmlformats.org/spreadsheetml/2006/main" count="527" uniqueCount="190">
  <si>
    <t>صندوق سرمایه‌گذاری اختصاصی بازارگردانی لاجورد دماوند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</si>
  <si>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</si>
  <si>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</si>
  <si>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</si>
  <si>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</si>
  <si>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</si>
  <si>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</si>
  <si>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</si>
  <si>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</si>
  <si>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</si>
  <si>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</si>
  <si>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</si>
  <si>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</si>
  <si>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</si>
  <si>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</si>
  <si>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</si>
  <si>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</si>
  <si>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</si>
  <si>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</si>
  <si>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</si>
  <si>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</si>
  <si>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</si>
  <si>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</si>
  <si>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</si>
  <si>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</si>
  <si>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</si>
  <si>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</si>
  <si>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</si>
  <si>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</si>
  <si>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</si>
  <si>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</si>
  <si>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تاریخ اعمال</t>
  </si>
  <si>
    <t>نرخ سود موثر</t>
  </si>
  <si>
    <t>تعداد اوراق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</si>
  <si>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</si>
  <si>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</si>
  <si>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</si>
  <si>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</si>
  <si>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</si>
  <si>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</si>
  <si>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</si>
  <si>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</si>
  <si>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س.درآمدثابت شمیم تابان-د</t>
  </si>
  <si>
    <t>صندوق س. نوع دوم نیلی دماوند-د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</si>
  <si>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</si>
  <si>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</si>
  <si>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</si>
  <si>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</si>
  <si>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</si>
  <si>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</si>
  <si>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</si>
  <si>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پدیده شیمی غرب 14060704</t>
  </si>
  <si>
    <t>بله</t>
  </si>
  <si>
    <t>1401/07/04</t>
  </si>
  <si>
    <t>1406/07/04</t>
  </si>
  <si>
    <t>صکوک اجاره گل گهر504-3ماهه23%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</si>
  <si>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</si>
  <si>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</si>
  <si>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</si>
  <si>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</si>
  <si>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</si>
  <si>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</si>
  <si>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</si>
  <si>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2-2</t>
  </si>
  <si>
    <t>سایر درآمدها</t>
  </si>
  <si>
    <t>سهام</t>
  </si>
  <si>
    <t>درآمد سود سهام</t>
  </si>
  <si>
    <t>درآمد تغییر ارزش</t>
  </si>
  <si>
    <t>درآمد فروش</t>
  </si>
  <si>
    <t>درآمد سود صندوق</t>
  </si>
  <si>
    <t>صندوق ص.س.درآمد ثابت اطمینان هیوا-د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</si>
  <si>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</si>
  <si>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</si>
  <si>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</si>
  <si>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</si>
  <si>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</si>
  <si>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نام ورقه بهادار</t>
  </si>
  <si>
    <t>بهای تمام شده اوراق</t>
  </si>
  <si>
    <t>نرخ اسمی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</si>
  <si>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</si>
  <si>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</si>
  <si>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</si>
  <si>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</si>
  <si>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</si>
  <si>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</si>
  <si>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</si>
  <si>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</si>
  <si>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</si>
  <si>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</si>
  <si>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</si>
  <si>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</si>
  <si>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</si>
  <si>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</si>
  <si>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</si>
  <si>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</si>
  <si>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</si>
  <si>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</si>
  <si>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</si>
  <si>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</si>
  <si>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</si>
  <si>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</si>
  <si>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</si>
  <si>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</si>
  <si>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(مبالغ به ریال)</t>
  </si>
  <si>
    <t>1-3- سرمایه‌گذاری در اوراق بهادار با درآمد ثابت یا علی‌الحساب</t>
  </si>
  <si>
    <t>بانک سینا</t>
  </si>
  <si>
    <t>بانک تجارت</t>
  </si>
  <si>
    <t>1-4- سرمایه‌گذاری در سپرده‌ بانکی</t>
  </si>
  <si>
    <t>2-1</t>
  </si>
  <si>
    <t>2-3</t>
  </si>
  <si>
    <t>2-4</t>
  </si>
  <si>
    <t>2-5</t>
  </si>
  <si>
    <t>یادداشت1-1-2</t>
  </si>
  <si>
    <t>یادداشت2-1-2</t>
  </si>
  <si>
    <t>یادداشت3-1-2</t>
  </si>
  <si>
    <t>یادداشت1-2-2</t>
  </si>
  <si>
    <t>یادداشت2-2-2</t>
  </si>
  <si>
    <t>یادداشت3-2-2</t>
  </si>
  <si>
    <t>یادداشت1-3-2</t>
  </si>
  <si>
    <t>یادداشت2-3-2</t>
  </si>
  <si>
    <t>یادداشت3-3-2</t>
  </si>
  <si>
    <t>یادداشت1-4-2</t>
  </si>
  <si>
    <t>اوراق بهادار با درآمد ثابت</t>
  </si>
  <si>
    <t>درآمد حاصل از تنزیل سود سهام دریافتنی</t>
  </si>
  <si>
    <t>نماد</t>
  </si>
  <si>
    <t>درصد</t>
  </si>
  <si>
    <t xml:space="preserve">2-5- سایر درآمدها </t>
  </si>
  <si>
    <t>2-5-1- مبالغ تخصیص یافته بابت خرید و نگهداری اوراق بهادار با درآمد ثابت (نرخ سود ترجیحی)</t>
  </si>
  <si>
    <t xml:space="preserve"> مرابحه پدیده شیمی غرب 14040704</t>
  </si>
  <si>
    <t>غرب06</t>
  </si>
  <si>
    <t>2-1-1- درآمد سود سهام</t>
  </si>
  <si>
    <t>صندوق سرمایه‌گذاری نوع دوم نیلی دماوند</t>
  </si>
  <si>
    <t>2-2-1- درآمد سود صندوق</t>
  </si>
  <si>
    <t>2-3-1- سود اوراق بهادار با درآمد ثابت</t>
  </si>
  <si>
    <t>2-4-1- سود سپرده بانکی</t>
  </si>
  <si>
    <t>2-3-1- سود (زیان) ناشی از اعمال اختیار معامله سهام</t>
  </si>
  <si>
    <t>2-1-3- سود(زیان) حاصل از فروش سهام</t>
  </si>
  <si>
    <t>2-2-3- سود(زیان) حاصل از فروش واحد صندوق</t>
  </si>
  <si>
    <t>2-2-2- درآمد ناشی از تغییر قیمت واحد صندوق</t>
  </si>
  <si>
    <t>2-1-2- درآمد ناشی از تغییر قیمت سهام، حق تقدم و اختیار معاملات سهام</t>
  </si>
  <si>
    <t>گروه مالی نماد غدیر(سهامی عام)</t>
  </si>
  <si>
    <t>ح.فولاد سیرجان ایرانیان</t>
  </si>
  <si>
    <t>ص.س.درآمد ثابت اطمینان هیوا-د</t>
  </si>
  <si>
    <t xml:space="preserve"> </t>
  </si>
  <si>
    <t xml:space="preserve">   </t>
  </si>
  <si>
    <t>1404/12/06</t>
  </si>
  <si>
    <t>صندوق س. ارزش پاداش-د</t>
  </si>
  <si>
    <t>اختیارخ وغدیر-18000-1404/12/06(ضغدر12081)</t>
  </si>
  <si>
    <t>اختیارخ وغدیر-16000-1405/02/02(ضغدر20351)</t>
  </si>
  <si>
    <t>اختیارخ وغدیر-18000-1405/02/02(ضغدر20361)</t>
  </si>
  <si>
    <t>اختیارخ وغدیر-15000-1405/02/02(ضغدر20341)</t>
  </si>
  <si>
    <t>اختیارخ وغدیر-13000-1404/12/06(ضغدر12041)</t>
  </si>
  <si>
    <t>اختیارخ وغدیر-14000-1404/12/06(ضغدر12051)</t>
  </si>
  <si>
    <t>اختیارخ وغدیر-16000-1404/12/06(ضغدر12071)</t>
  </si>
  <si>
    <t>اختیارخ وغدیر-15000-1404/12/06(ضغدر12061)</t>
  </si>
  <si>
    <t>صندوق س. جام سبز سهند-س</t>
  </si>
  <si>
    <t>بانک رسالت</t>
  </si>
  <si>
    <t>ح.لیزینگ اقتصاد نوین</t>
  </si>
  <si>
    <t>صندوق س. با درآمد ثابت مانی</t>
  </si>
  <si>
    <t>1405/01/16</t>
  </si>
  <si>
    <t>2-3-2- درآمد ناشی از تغییر قیمت اوراق بهادار با درآمد ثابت</t>
  </si>
  <si>
    <t>2-2-3- سود(زیان) حاصل از فروش اوراق بهادار با درآمد ثابت</t>
  </si>
  <si>
    <t>1- سرمایه‌گذاری‌ها</t>
  </si>
  <si>
    <t>1-1- سرمایه‌گذاری در سهام و حق تقدم سهام</t>
  </si>
  <si>
    <t>1405/02/31</t>
  </si>
  <si>
    <t>2-1- درآمد حاصل از سرمایه‌گذاری در سهام و حق تقدم سهام</t>
  </si>
  <si>
    <t>درآمد حاصل از سرمایه‌گذاری در سهام و حق تقدم سهام</t>
  </si>
  <si>
    <t>درآمد حاصل از سرمایه‌گذاری در واحدهای صندوق‌های سرمایه‌گذاری</t>
  </si>
  <si>
    <t>درآمد حاصل از سرمایه‌گذاری در اوراق بهادار با درآمد ثابت</t>
  </si>
  <si>
    <t>درآمد حاصل از سرمایه‌گذاری در سپرده بانکی و گواهی سپرده</t>
  </si>
  <si>
    <t>سپرده‌های بانکی</t>
  </si>
  <si>
    <t>درصد به کل دارایی‌ها</t>
  </si>
  <si>
    <t>1-2- سرمایه‌گذاری در واحدهای صندوق های سرمایه‌گذاری</t>
  </si>
  <si>
    <t>درصد از کل دارایی‌ها</t>
  </si>
  <si>
    <t>2- درآمد حاصل از سرمایه‌گذاری‌ها</t>
  </si>
  <si>
    <t>2-2- درآمد حاصل از سرمایه‌گذاری در واحدهای صندوق</t>
  </si>
  <si>
    <t>2-3- درآمد حاصل از سرمایه‌گذاری در اوراق بهادار با درآمد ثابت:</t>
  </si>
  <si>
    <t>2-4- درآمد حاصل از سرمایه‌گذاری در سپرده بانکی و گواهی سپرده</t>
  </si>
  <si>
    <t>1405/02/30</t>
  </si>
  <si>
    <t>صندوق س.طلوع نوین ثابت-د</t>
  </si>
  <si>
    <t>دوره یک ماهه منتهی به 31 خرداد 1405</t>
  </si>
  <si>
    <t>1405/03/31</t>
  </si>
  <si>
    <t>به تاریخ 31 خرداد 1405</t>
  </si>
  <si>
    <t>طی خرداد ماه</t>
  </si>
  <si>
    <t>از ابتدای سال مالی تا پایان خرداد ماه</t>
  </si>
  <si>
    <t>ص.س.د.ثابت ماه آفرید سپینود-د</t>
  </si>
  <si>
    <t>ص.س.درآمد ثابت رایا پایدار-د</t>
  </si>
  <si>
    <t>ص.س.درآمد ثابت برلیان شهر-د</t>
  </si>
  <si>
    <t>صندوق ص.س.د.ثابت ماه آفرید سپینود-د</t>
  </si>
  <si>
    <t>سرمایه‌گذاری‌غدیر(هلدینگ‌)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</si>
</sst>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6"/>
      <color indexed="8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B Nazanin"/>
      <charset val="178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theme="1"/>
      <name val="B Nazanin"/>
      <charset val="178"/>
    </font>
    <font>
      <sz val="18"/>
      <color rgb="FF000000"/>
      <name val="B Nazanin"/>
      <charset val="178"/>
    </font>
    <font>
      <b/>
      <sz val="16"/>
      <color rgb="FF000000"/>
      <name val="Arial"/>
      <family val="2"/>
    </font>
    <font>
      <b/>
      <sz val="20"/>
      <color rgb="FF000000"/>
      <name val="B Nazanin"/>
      <charset val="178"/>
    </font>
    <font>
      <b/>
      <sz val="16"/>
      <name val="B Nazanin"/>
      <charset val="178"/>
    </font>
    <font>
      <sz val="20"/>
      <color rgb="FF000000"/>
      <name val="B Nazanin"/>
      <charset val="178"/>
    </font>
    <font>
      <sz val="20"/>
      <color rgb="FF000000"/>
      <name val="Arial"/>
      <family val="2"/>
    </font>
    <font>
      <sz val="10"/>
      <color rgb="FF000000"/>
      <name val="Arial"/>
      <family val="2"/>
    </font>
    <font>
      <sz val="18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4" fillId="0" borderId="0"/>
  </cellStyleXfs>
  <cellXfs count="16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4" fillId="0" borderId="0" xfId="1" applyFont="1"/>
    <xf numFmtId="0" fontId="6" fillId="0" borderId="0" xfId="1" applyFont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 readingOrder="2"/>
    </xf>
    <xf numFmtId="38" fontId="1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38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38" fontId="15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center" vertical="center"/>
    </xf>
    <xf numFmtId="38" fontId="16" fillId="0" borderId="0" xfId="0" applyNumberFormat="1" applyFont="1" applyAlignment="1">
      <alignment horizontal="left"/>
    </xf>
    <xf numFmtId="38" fontId="8" fillId="0" borderId="3" xfId="0" applyNumberFormat="1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38" fontId="16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right" vertical="center" readingOrder="2"/>
    </xf>
    <xf numFmtId="38" fontId="18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vertical="top"/>
    </xf>
    <xf numFmtId="40" fontId="15" fillId="0" borderId="0" xfId="0" applyNumberFormat="1" applyFont="1" applyAlignment="1">
      <alignment horizontal="left"/>
    </xf>
    <xf numFmtId="38" fontId="11" fillId="0" borderId="0" xfId="0" applyNumberFormat="1" applyFont="1" applyAlignment="1">
      <alignment horizontal="right" vertical="center"/>
    </xf>
    <xf numFmtId="38" fontId="14" fillId="0" borderId="0" xfId="0" applyNumberFormat="1" applyFont="1" applyAlignment="1">
      <alignment horizontal="left"/>
    </xf>
    <xf numFmtId="38" fontId="16" fillId="0" borderId="0" xfId="0" applyNumberFormat="1" applyFont="1" applyAlignment="1">
      <alignment horizontal="left" vertical="center"/>
    </xf>
    <xf numFmtId="38" fontId="8" fillId="0" borderId="0" xfId="0" applyNumberFormat="1" applyFont="1" applyAlignment="1">
      <alignment horizontal="center" vertical="center" wrapText="1"/>
    </xf>
    <xf numFmtId="38" fontId="0" fillId="0" borderId="0" xfId="0" applyNumberFormat="1" applyAlignment="1">
      <alignment horizontal="left"/>
    </xf>
    <xf numFmtId="38" fontId="4" fillId="0" borderId="0" xfId="0" applyNumberFormat="1" applyFont="1" applyAlignment="1">
      <alignment vertical="center"/>
    </xf>
    <xf numFmtId="38" fontId="1" fillId="0" borderId="0" xfId="0" applyNumberFormat="1" applyFont="1" applyAlignment="1">
      <alignment vertical="center"/>
    </xf>
    <xf numFmtId="38" fontId="2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 wrapText="1"/>
    </xf>
    <xf numFmtId="38" fontId="14" fillId="0" borderId="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38" fontId="16" fillId="0" borderId="0" xfId="0" applyNumberFormat="1" applyFont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38" fontId="16" fillId="0" borderId="3" xfId="0" applyNumberFormat="1" applyFont="1" applyBorder="1" applyAlignment="1">
      <alignment horizontal="center" vertical="center"/>
    </xf>
    <xf numFmtId="38" fontId="8" fillId="0" borderId="5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center" vertical="center"/>
    </xf>
    <xf numFmtId="38" fontId="19" fillId="0" borderId="0" xfId="0" applyNumberFormat="1" applyFont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8" fontId="14" fillId="0" borderId="0" xfId="0" applyNumberFormat="1" applyFont="1" applyAlignment="1">
      <alignment horizontal="center" vertical="center" wrapText="1"/>
    </xf>
    <xf numFmtId="38" fontId="9" fillId="0" borderId="3" xfId="0" applyNumberFormat="1" applyFont="1" applyBorder="1" applyAlignment="1">
      <alignment horizontal="center" vertical="center"/>
    </xf>
    <xf numFmtId="38" fontId="13" fillId="0" borderId="0" xfId="0" applyNumberFormat="1" applyFont="1" applyAlignment="1">
      <alignment horizontal="left"/>
    </xf>
    <xf numFmtId="38" fontId="13" fillId="0" borderId="0" xfId="0" applyNumberFormat="1" applyFont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38" fontId="20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left"/>
    </xf>
    <xf numFmtId="38" fontId="20" fillId="0" borderId="3" xfId="0" applyNumberFormat="1" applyFont="1" applyBorder="1" applyAlignment="1">
      <alignment horizontal="center" vertical="center" wrapText="1"/>
    </xf>
    <xf numFmtId="38" fontId="22" fillId="0" borderId="0" xfId="0" applyNumberFormat="1" applyFont="1" applyAlignment="1">
      <alignment horizontal="left"/>
    </xf>
    <xf numFmtId="38" fontId="22" fillId="0" borderId="0" xfId="0" applyNumberFormat="1" applyFont="1" applyAlignment="1">
      <alignment horizontal="right" vertical="center"/>
    </xf>
    <xf numFmtId="38" fontId="22" fillId="0" borderId="0" xfId="0" applyNumberFormat="1" applyFont="1" applyAlignment="1">
      <alignment horizontal="center" vertical="center"/>
    </xf>
    <xf numFmtId="38" fontId="20" fillId="0" borderId="0" xfId="0" applyNumberFormat="1" applyFont="1" applyAlignment="1">
      <alignment horizontal="right" vertical="center"/>
    </xf>
    <xf numFmtId="38" fontId="20" fillId="0" borderId="5" xfId="0" applyNumberFormat="1" applyFont="1" applyBorder="1" applyAlignment="1">
      <alignment horizontal="center" vertical="center"/>
    </xf>
    <xf numFmtId="38" fontId="22" fillId="0" borderId="8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3" fontId="16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8" fontId="16" fillId="0" borderId="4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38" fontId="16" fillId="0" borderId="8" xfId="0" applyNumberFormat="1" applyFont="1" applyBorder="1" applyAlignment="1">
      <alignment horizontal="center" vertical="center"/>
    </xf>
    <xf numFmtId="38" fontId="8" fillId="0" borderId="7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 wrapText="1"/>
    </xf>
    <xf numFmtId="38" fontId="8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8" fontId="9" fillId="0" borderId="0" xfId="0" applyNumberFormat="1" applyFont="1" applyAlignment="1">
      <alignment horizontal="center" vertical="center"/>
    </xf>
    <xf numFmtId="40" fontId="9" fillId="0" borderId="3" xfId="0" applyNumberFormat="1" applyFont="1" applyBorder="1" applyAlignment="1">
      <alignment horizontal="center" vertical="center"/>
    </xf>
    <xf numFmtId="38" fontId="16" fillId="0" borderId="1" xfId="0" applyNumberFormat="1" applyFont="1" applyBorder="1" applyAlignment="1">
      <alignment horizontal="center" vertical="center"/>
    </xf>
    <xf numFmtId="40" fontId="16" fillId="0" borderId="0" xfId="0" applyNumberFormat="1" applyFont="1" applyAlignment="1">
      <alignment horizontal="center" vertical="center"/>
    </xf>
    <xf numFmtId="40" fontId="16" fillId="0" borderId="3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vertical="top"/>
    </xf>
    <xf numFmtId="38" fontId="16" fillId="0" borderId="0" xfId="0" quotePrefix="1" applyNumberFormat="1" applyFont="1" applyAlignment="1">
      <alignment horizontal="center" vertical="center"/>
    </xf>
    <xf numFmtId="38" fontId="16" fillId="0" borderId="0" xfId="0" applyNumberFormat="1" applyFont="1" applyAlignment="1">
      <alignment horizontal="right" vertical="top"/>
    </xf>
    <xf numFmtId="0" fontId="16" fillId="0" borderId="1" xfId="0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38" fontId="20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38" fontId="12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top"/>
    </xf>
    <xf numFmtId="0" fontId="19" fillId="0" borderId="0" xfId="0" applyFont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right" vertical="center"/>
    </xf>
    <xf numFmtId="38" fontId="18" fillId="0" borderId="1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right" vertical="center"/>
    </xf>
    <xf numFmtId="38" fontId="9" fillId="0" borderId="5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left" vertical="center"/>
    </xf>
    <xf numFmtId="38" fontId="14" fillId="0" borderId="9" xfId="0" applyNumberFormat="1" applyFont="1" applyBorder="1" applyAlignment="1">
      <alignment horizontal="center" vertical="center"/>
    </xf>
    <xf numFmtId="17" fontId="16" fillId="0" borderId="0" xfId="0" quotePrefix="1" applyNumberFormat="1" applyFont="1" applyAlignment="1">
      <alignment horizontal="center" vertical="center"/>
    </xf>
    <xf numFmtId="38" fontId="16" fillId="0" borderId="6" xfId="0" applyNumberFormat="1" applyFont="1" applyBorder="1" applyAlignment="1">
      <alignment horizontal="center" vertical="center"/>
    </xf>
    <xf numFmtId="38" fontId="22" fillId="0" borderId="6" xfId="0" applyNumberFormat="1" applyFont="1" applyBorder="1" applyAlignment="1">
      <alignment horizontal="center" vertical="center"/>
    </xf>
    <xf numFmtId="38" fontId="20" fillId="0" borderId="7" xfId="0" applyNumberFormat="1" applyFont="1" applyBorder="1" applyAlignment="1">
      <alignment horizontal="center" vertical="center"/>
    </xf>
    <xf numFmtId="38" fontId="22" fillId="0" borderId="3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38" fontId="17" fillId="0" borderId="5" xfId="0" applyNumberFormat="1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38" fontId="9" fillId="0" borderId="2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38" fontId="20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right" vertical="center" readingOrder="2"/>
    </xf>
    <xf numFmtId="38" fontId="11" fillId="0" borderId="0" xfId="0" applyNumberFormat="1" applyFont="1" applyAlignment="1">
      <alignment horizontal="left" vertical="center"/>
    </xf>
    <xf numFmtId="38" fontId="20" fillId="0" borderId="2" xfId="0" applyNumberFormat="1" applyFont="1" applyBorder="1" applyAlignment="1">
      <alignment horizontal="center" vertical="center"/>
    </xf>
    <xf numFmtId="38" fontId="20" fillId="0" borderId="3" xfId="0" applyNumberFormat="1" applyFont="1" applyBorder="1" applyAlignment="1">
      <alignment horizontal="center" vertical="center"/>
    </xf>
    <xf numFmtId="37" fontId="21" fillId="0" borderId="0" xfId="1" applyNumberFormat="1" applyFont="1" applyAlignment="1">
      <alignment horizontal="center" vertical="center"/>
    </xf>
    <xf numFmtId="0" fontId="7" fillId="0" borderId="0" xfId="1" applyFont="1"/>
    <xf numFmtId="0" fontId="11" fillId="0" borderId="0" xfId="0" applyFont="1" applyAlignment="1">
      <alignment horizontal="left" vertical="center" readingOrder="2"/>
    </xf>
    <xf numFmtId="0" fontId="11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8" fontId="9" fillId="0" borderId="0" xfId="0" applyNumberFormat="1" applyFont="1" applyAlignment="1">
      <alignment horizontal="center" vertical="center"/>
    </xf>
    <xf numFmtId="38" fontId="9" fillId="0" borderId="0" xfId="0" applyNumberFormat="1" applyFont="1" applyAlignment="1">
      <alignment horizontal="center" vertical="center" wrapText="1"/>
    </xf>
    <xf numFmtId="38" fontId="9" fillId="0" borderId="3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38" fontId="20" fillId="0" borderId="0" xfId="0" applyNumberFormat="1" applyFont="1" applyAlignment="1">
      <alignment horizontal="left" vertical="center"/>
    </xf>
    <xf numFmtId="38" fontId="11" fillId="0" borderId="0" xfId="0" applyNumberFormat="1" applyFont="1" applyAlignment="1">
      <alignment horizontal="left" vertical="center" readingOrder="2"/>
    </xf>
    <xf numFmtId="38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38" fontId="8" fillId="0" borderId="3" xfId="0" applyNumberFormat="1" applyFont="1" applyBorder="1" applyAlignment="1">
      <alignment horizontal="center" vertical="center"/>
    </xf>
    <xf numFmtId="38" fontId="9" fillId="0" borderId="0" xfId="0" applyNumberFormat="1" applyFont="1" applyAlignment="1">
      <alignment horizontal="left" vertical="center"/>
    </xf>
  </cellXfs>
  <cellStyles count="3">
    <cellStyle name="Normal" xfId="0" builtinId="0"/>
    <cellStyle name="Normal 2" xfId="2" xr:uid="{D60D5D5C-2B11-4789-A00F-1D26DB176193}"/>
    <cellStyle name="Normal 2 2" xfId="1" xr:uid="{EBA9E39E-A25F-4978-A860-5700E7078D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819BFDCE-F977-4995-AEE3-D2D7AE92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190625"/>
          <a:ext cx="12668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0</xdr:row>
      <xdr:rowOff>190500</xdr:rowOff>
    </xdr:from>
    <xdr:to>
      <xdr:col>7</xdr:col>
      <xdr:colOff>190500</xdr:colOff>
      <xdr:row>13</xdr:row>
      <xdr:rowOff>396875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C7B36C-0E1C-4EC4-9B0B-B7AB033F930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234750" y="190500"/>
          <a:ext cx="3889375" cy="379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.musazadeh\Downloads\614_&#1589;&#1608;&#1585;&#1578;_&#1608;&#1590;&#1593;&#1740;&#1578;_&#1662;&#1585;&#1578;&#1601;&#1608;&#174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صورت وضعیت پرتفوی"/>
      <sheetName val="سهام"/>
      <sheetName val="اوراق مشتقه"/>
      <sheetName val="واحدهای صندوق"/>
      <sheetName val="اوراق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تغییر قیمت سهام"/>
      <sheetName val="درآمد ناشی از تغییر قیمت صندوق"/>
      <sheetName val="درآمد ناشی از تغییر قیمت اوراق"/>
      <sheetName val="درآمد ناشی از فروش سهام"/>
      <sheetName val="درآمد اعمال اختیار"/>
      <sheetName val="درآمد ناشی از فروش صندوق"/>
      <sheetName val="درآمد ناشی از فروش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K10">
            <v>18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7E85-0654-4B6E-92BA-CCB5DD1960B2}">
  <sheetPr>
    <pageSetUpPr fitToPage="1"/>
  </sheetPr>
  <dimension ref="A11:Q21"/>
  <sheetViews>
    <sheetView rightToLeft="1" tabSelected="1" view="pageBreakPreview" zoomScale="60" zoomScaleNormal="100" workbookViewId="0">
      <selection activeCell="A22" sqref="A22"/>
    </sheetView>
  </sheetViews>
  <sheetFormatPr defaultColWidth="9.140625" defaultRowHeight="18.75" x14ac:dyDescent="0.45"/>
  <cols>
    <col min="1" max="1" width="11.28515625" style="3" customWidth="1"/>
    <col min="2" max="2" width="10.42578125" style="3" customWidth="1"/>
    <col min="3" max="3" width="9.140625" style="3"/>
    <col min="4" max="4" width="10.140625" style="3" customWidth="1"/>
    <col min="5" max="5" width="9.140625" style="3"/>
    <col min="6" max="6" width="9.7109375" style="3" customWidth="1"/>
    <col min="7" max="7" width="10.28515625" style="3" customWidth="1"/>
    <col min="8" max="16384" width="9.140625" style="3"/>
  </cols>
  <sheetData>
    <row r="11" spans="17:17" ht="36" customHeight="1" x14ac:dyDescent="0.45"/>
    <row r="12" spans="17:17" ht="30" customHeight="1" x14ac:dyDescent="0.45"/>
    <row r="13" spans="17:17" ht="28.5" customHeight="1" x14ac:dyDescent="0.45"/>
    <row r="14" spans="17:17" ht="32.25" customHeight="1" x14ac:dyDescent="0.45">
      <c r="Q14" s="2"/>
    </row>
    <row r="15" spans="17:17" ht="27.75" customHeight="1" x14ac:dyDescent="0.45"/>
    <row r="16" spans="17:17" ht="32.25" customHeight="1" x14ac:dyDescent="0.45"/>
    <row r="17" spans="1:9" ht="27.75" customHeight="1" x14ac:dyDescent="0.45"/>
    <row r="18" spans="1:9" ht="47.25" customHeight="1" x14ac:dyDescent="0.6">
      <c r="A18" s="137" t="s">
        <v>100</v>
      </c>
      <c r="B18" s="138"/>
      <c r="C18" s="138"/>
      <c r="D18" s="138"/>
      <c r="E18" s="138"/>
      <c r="F18" s="138"/>
      <c r="G18" s="138"/>
      <c r="H18" s="138"/>
      <c r="I18" s="138"/>
    </row>
    <row r="19" spans="1:9" ht="47.25" customHeight="1" x14ac:dyDescent="0.6">
      <c r="A19" s="137" t="s">
        <v>101</v>
      </c>
      <c r="B19" s="138"/>
      <c r="C19" s="138"/>
      <c r="D19" s="138"/>
      <c r="E19" s="138"/>
      <c r="F19" s="138"/>
      <c r="G19" s="138"/>
      <c r="H19" s="138"/>
      <c r="I19" s="138"/>
    </row>
    <row r="20" spans="1:9" ht="47.25" customHeight="1" x14ac:dyDescent="0.6">
      <c r="A20" s="137" t="s">
        <v>102</v>
      </c>
      <c r="B20" s="138"/>
      <c r="C20" s="138"/>
      <c r="D20" s="138"/>
      <c r="E20" s="138"/>
      <c r="F20" s="138"/>
      <c r="G20" s="138"/>
      <c r="H20" s="138"/>
      <c r="I20" s="138"/>
    </row>
    <row r="21" spans="1:9" ht="47.25" customHeight="1" x14ac:dyDescent="0.6">
      <c r="A21" s="137" t="s">
        <v>180</v>
      </c>
      <c r="B21" s="138"/>
      <c r="C21" s="138"/>
      <c r="D21" s="138"/>
      <c r="E21" s="138"/>
      <c r="F21" s="138"/>
      <c r="G21" s="138"/>
      <c r="H21" s="138"/>
      <c r="I21" s="138"/>
    </row>
  </sheetData>
  <mergeCells count="4">
    <mergeCell ref="A18:I18"/>
    <mergeCell ref="A19:I19"/>
    <mergeCell ref="A20:I20"/>
    <mergeCell ref="A21:I21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6"/>
  <sheetViews>
    <sheetView rightToLeft="1" view="pageBreakPreview" zoomScale="60" zoomScaleNormal="100" workbookViewId="0">
      <selection activeCell="A14" sqref="A14:XFD15"/>
    </sheetView>
  </sheetViews>
  <sheetFormatPr defaultColWidth="9.140625" defaultRowHeight="15.75" x14ac:dyDescent="0.4"/>
  <cols>
    <col min="1" max="1" width="40.28515625" style="17" customWidth="1"/>
    <col min="2" max="2" width="1.42578125" style="17" customWidth="1"/>
    <col min="3" max="3" width="42.85546875" style="17" customWidth="1"/>
    <col min="4" max="4" width="1.42578125" style="17" customWidth="1"/>
    <col min="5" max="5" width="40.140625" style="17" customWidth="1"/>
    <col min="6" max="6" width="1.42578125" style="17" customWidth="1"/>
    <col min="7" max="7" width="44.42578125" style="17" customWidth="1"/>
    <col min="8" max="8" width="1.42578125" style="17" customWidth="1"/>
    <col min="9" max="9" width="39.140625" style="17" customWidth="1"/>
    <col min="10" max="10" width="1.42578125" style="17" customWidth="1"/>
    <col min="11" max="16384" width="9.140625" style="17"/>
  </cols>
  <sheetData>
    <row r="1" spans="1:9" ht="40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</row>
    <row r="2" spans="1:9" ht="40.5" customHeight="1" x14ac:dyDescent="0.4">
      <c r="A2" s="141" t="s">
        <v>59</v>
      </c>
      <c r="B2" s="141"/>
      <c r="C2" s="141"/>
      <c r="D2" s="141"/>
      <c r="E2" s="141"/>
      <c r="F2" s="141"/>
      <c r="G2" s="141"/>
      <c r="H2" s="141"/>
      <c r="I2" s="141"/>
    </row>
    <row r="3" spans="1:9" ht="40.5" customHeight="1" x14ac:dyDescent="0.4">
      <c r="A3" s="141" t="str">
        <f>درآمد!A3</f>
        <v>دوره یک ماهه منتهی به 31 خرداد 1405</v>
      </c>
      <c r="B3" s="141"/>
      <c r="C3" s="141"/>
      <c r="D3" s="141"/>
      <c r="E3" s="141"/>
      <c r="F3" s="141"/>
      <c r="G3" s="141"/>
      <c r="H3" s="141"/>
      <c r="I3" s="141"/>
    </row>
    <row r="4" spans="1:9" ht="40.5" customHeight="1" x14ac:dyDescent="0.4"/>
    <row r="5" spans="1:9" ht="40.5" customHeight="1" x14ac:dyDescent="0.4">
      <c r="A5" s="140" t="s">
        <v>177</v>
      </c>
      <c r="B5" s="140"/>
      <c r="C5" s="140"/>
      <c r="D5" s="140"/>
      <c r="E5" s="140"/>
      <c r="F5" s="140"/>
      <c r="G5" s="140"/>
      <c r="H5" s="140"/>
      <c r="I5" s="140"/>
    </row>
    <row r="6" spans="1:9" ht="40.5" customHeight="1" x14ac:dyDescent="0.4">
      <c r="A6" s="15"/>
      <c r="B6" s="15"/>
      <c r="C6" s="155" t="s">
        <v>103</v>
      </c>
      <c r="D6" s="155"/>
      <c r="E6" s="155"/>
      <c r="F6" s="155"/>
      <c r="G6" s="155"/>
      <c r="H6" s="155"/>
      <c r="I6" s="155"/>
    </row>
    <row r="7" spans="1:9" ht="40.5" customHeight="1" thickBot="1" x14ac:dyDescent="0.7">
      <c r="C7" s="131" t="str">
        <f>'درآمد سرمایه گذاری در سهام'!C7</f>
        <v>طی خرداد ماه</v>
      </c>
      <c r="D7" s="144"/>
      <c r="E7" s="144"/>
      <c r="F7" s="25"/>
      <c r="G7" s="131" t="str">
        <f>'درآمد سرمایه گذاری در سهام'!M7</f>
        <v>از ابتدای سال مالی تا پایان خرداد ماه</v>
      </c>
      <c r="H7" s="144"/>
      <c r="I7" s="144"/>
    </row>
    <row r="8" spans="1:9" ht="46.5" customHeight="1" x14ac:dyDescent="0.65">
      <c r="A8" s="143" t="s">
        <v>79</v>
      </c>
      <c r="B8" s="25"/>
      <c r="C8" s="94" t="s">
        <v>80</v>
      </c>
      <c r="D8" s="93"/>
      <c r="E8" s="145" t="s">
        <v>81</v>
      </c>
      <c r="F8" s="25"/>
      <c r="G8" s="94" t="s">
        <v>80</v>
      </c>
      <c r="H8" s="93"/>
      <c r="I8" s="145" t="s">
        <v>81</v>
      </c>
    </row>
    <row r="9" spans="1:9" ht="36.4" customHeight="1" thickBot="1" x14ac:dyDescent="0.7">
      <c r="A9" s="144"/>
      <c r="B9" s="25"/>
      <c r="C9" s="73" t="s">
        <v>121</v>
      </c>
      <c r="D9" s="25"/>
      <c r="E9" s="146"/>
      <c r="F9" s="25"/>
      <c r="G9" s="73" t="s">
        <v>121</v>
      </c>
      <c r="H9" s="25"/>
      <c r="I9" s="146"/>
    </row>
    <row r="10" spans="1:9" ht="35.25" customHeight="1" x14ac:dyDescent="0.6">
      <c r="A10" s="46" t="s">
        <v>105</v>
      </c>
      <c r="B10" s="18"/>
      <c r="C10" s="76">
        <v>134106519</v>
      </c>
      <c r="D10" s="26"/>
      <c r="E10" s="78">
        <f>C10/$C$12*100</f>
        <v>98.556621355753933</v>
      </c>
      <c r="F10" s="26"/>
      <c r="G10" s="76">
        <v>530374870</v>
      </c>
      <c r="H10" s="26"/>
      <c r="I10" s="78">
        <f>G10/$G$12*100</f>
        <v>95.452956926181912</v>
      </c>
    </row>
    <row r="11" spans="1:9" ht="35.25" customHeight="1" thickBot="1" x14ac:dyDescent="0.65">
      <c r="A11" s="46" t="s">
        <v>106</v>
      </c>
      <c r="B11" s="18"/>
      <c r="C11" s="84">
        <v>1964013</v>
      </c>
      <c r="D11" s="26"/>
      <c r="E11" s="79">
        <f>C11/$C$12*100</f>
        <v>1.4433786442460592</v>
      </c>
      <c r="F11" s="26"/>
      <c r="G11" s="84">
        <v>25265193</v>
      </c>
      <c r="H11" s="26"/>
      <c r="I11" s="79">
        <f>G11/$G$12*100</f>
        <v>4.5470430738180951</v>
      </c>
    </row>
    <row r="12" spans="1:9" ht="35.25" customHeight="1" thickBot="1" x14ac:dyDescent="0.65">
      <c r="A12" s="46"/>
      <c r="B12" s="18"/>
      <c r="C12" s="86">
        <f>SUM(C10:C11)</f>
        <v>136070532</v>
      </c>
      <c r="D12" s="7"/>
      <c r="E12" s="86">
        <f>SUM(E10:E11)</f>
        <v>99.999999999999986</v>
      </c>
      <c r="F12" s="7"/>
      <c r="G12" s="86">
        <f>SUM(G10:G11)</f>
        <v>555640063</v>
      </c>
      <c r="H12" s="7"/>
      <c r="I12" s="86">
        <f>SUM(I10:I11)</f>
        <v>100</v>
      </c>
    </row>
    <row r="13" spans="1:9" ht="16.5" thickTop="1" x14ac:dyDescent="0.4"/>
    <row r="14" spans="1:9" ht="24.75" hidden="1" x14ac:dyDescent="0.6">
      <c r="C14" s="76">
        <f>'سود سپرده بانکی'!C11</f>
        <v>136070532</v>
      </c>
      <c r="D14" s="26"/>
      <c r="E14" s="26"/>
      <c r="F14" s="26"/>
      <c r="G14" s="76">
        <f>'سود سپرده بانکی'!I11</f>
        <v>555640063</v>
      </c>
      <c r="H14" s="18"/>
      <c r="I14" s="18"/>
    </row>
    <row r="15" spans="1:9" ht="24.75" hidden="1" x14ac:dyDescent="0.6">
      <c r="C15" s="76">
        <f>C14-C12</f>
        <v>0</v>
      </c>
      <c r="D15" s="26"/>
      <c r="E15" s="26"/>
      <c r="F15" s="26"/>
      <c r="G15" s="76">
        <f>G14-G12</f>
        <v>0</v>
      </c>
      <c r="H15" s="18"/>
      <c r="I15" s="18"/>
    </row>
    <row r="16" spans="1:9" ht="24.75" x14ac:dyDescent="0.6">
      <c r="C16" s="18"/>
      <c r="D16" s="18"/>
      <c r="E16" s="18"/>
      <c r="F16" s="18"/>
      <c r="G16" s="18"/>
      <c r="H16" s="18"/>
      <c r="I16" s="18"/>
    </row>
  </sheetData>
  <mergeCells count="10">
    <mergeCell ref="A1:I1"/>
    <mergeCell ref="A2:I2"/>
    <mergeCell ref="A3:I3"/>
    <mergeCell ref="E8:E9"/>
    <mergeCell ref="I8:I9"/>
    <mergeCell ref="A8:A9"/>
    <mergeCell ref="C6:I6"/>
    <mergeCell ref="A5:I5"/>
    <mergeCell ref="C7:E7"/>
    <mergeCell ref="G7:I7"/>
  </mergeCells>
  <pageMargins left="0.39" right="0.39" top="0.39" bottom="0.39" header="0" footer="0"/>
  <pageSetup paperSize="9"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2"/>
  <sheetViews>
    <sheetView rightToLeft="1" view="pageBreakPreview" zoomScale="80" zoomScaleNormal="100" zoomScaleSheetLayoutView="80" workbookViewId="0">
      <selection activeCell="A11" sqref="A11:XFD12"/>
    </sheetView>
  </sheetViews>
  <sheetFormatPr defaultColWidth="9.140625" defaultRowHeight="15.75" x14ac:dyDescent="0.4"/>
  <cols>
    <col min="1" max="1" width="49.140625" style="17" bestFit="1" customWidth="1"/>
    <col min="2" max="2" width="1.42578125" style="17" customWidth="1"/>
    <col min="3" max="3" width="49.42578125" style="17" customWidth="1"/>
    <col min="4" max="4" width="1.42578125" style="17" customWidth="1"/>
    <col min="5" max="5" width="49.42578125" style="17" bestFit="1" customWidth="1"/>
    <col min="6" max="6" width="1.42578125" style="17" customWidth="1"/>
    <col min="7" max="16384" width="9.140625" style="17"/>
  </cols>
  <sheetData>
    <row r="1" spans="1:5" ht="39" customHeight="1" x14ac:dyDescent="0.4">
      <c r="A1" s="141" t="s">
        <v>0</v>
      </c>
      <c r="B1" s="141"/>
      <c r="C1" s="141"/>
      <c r="D1" s="141"/>
      <c r="E1" s="141"/>
    </row>
    <row r="2" spans="1:5" ht="39" customHeight="1" x14ac:dyDescent="0.4">
      <c r="A2" s="141" t="s">
        <v>59</v>
      </c>
      <c r="B2" s="141"/>
      <c r="C2" s="141"/>
      <c r="D2" s="141"/>
      <c r="E2" s="141"/>
    </row>
    <row r="3" spans="1:5" ht="39" customHeight="1" x14ac:dyDescent="0.4">
      <c r="A3" s="141" t="str">
        <f>درآمد!A3</f>
        <v>دوره یک ماهه منتهی به 31 خرداد 1405</v>
      </c>
      <c r="B3" s="141"/>
      <c r="C3" s="141"/>
      <c r="D3" s="141"/>
      <c r="E3" s="141"/>
    </row>
    <row r="4" spans="1:5" ht="39" customHeight="1" x14ac:dyDescent="0.4"/>
    <row r="5" spans="1:5" ht="39" customHeight="1" x14ac:dyDescent="0.4">
      <c r="A5" s="140" t="s">
        <v>126</v>
      </c>
      <c r="B5" s="140"/>
      <c r="C5" s="140"/>
      <c r="D5" s="140"/>
      <c r="E5" s="140"/>
    </row>
    <row r="6" spans="1:5" ht="39" customHeight="1" x14ac:dyDescent="0.4">
      <c r="A6" s="1"/>
      <c r="B6" s="1"/>
      <c r="C6" s="155" t="s">
        <v>103</v>
      </c>
      <c r="D6" s="155"/>
      <c r="E6" s="155"/>
    </row>
    <row r="7" spans="1:5" ht="39" customHeight="1" thickBot="1" x14ac:dyDescent="0.45">
      <c r="A7" s="73" t="s">
        <v>71</v>
      </c>
      <c r="B7" s="93"/>
      <c r="C7" s="59" t="str">
        <f>'درآمد سرمایه گذاری در سهام'!C7</f>
        <v>طی خرداد ماه</v>
      </c>
      <c r="D7" s="93"/>
      <c r="E7" s="59" t="str">
        <f>'درآمد سرمایه گذاری در سهام'!M7</f>
        <v>از ابتدای سال مالی تا پایان خرداد ماه</v>
      </c>
    </row>
    <row r="8" spans="1:5" ht="39" customHeight="1" thickBot="1" x14ac:dyDescent="0.45">
      <c r="A8" s="46" t="s">
        <v>123</v>
      </c>
      <c r="B8" s="7"/>
      <c r="C8" s="56">
        <v>0</v>
      </c>
      <c r="D8" s="26"/>
      <c r="E8" s="56">
        <v>67720861981</v>
      </c>
    </row>
    <row r="9" spans="1:5" ht="39" customHeight="1" thickBot="1" x14ac:dyDescent="0.45">
      <c r="A9" s="9"/>
      <c r="C9" s="57">
        <f>SUM(C8)</f>
        <v>0</v>
      </c>
      <c r="D9" s="7"/>
      <c r="E9" s="57">
        <f>SUM(E8)</f>
        <v>67720861981</v>
      </c>
    </row>
    <row r="10" spans="1:5" ht="16.5" thickTop="1" x14ac:dyDescent="0.4"/>
    <row r="11" spans="1:5" ht="24.75" hidden="1" x14ac:dyDescent="0.4">
      <c r="C11" s="26">
        <v>0</v>
      </c>
      <c r="D11" s="26"/>
      <c r="E11" s="76">
        <v>67720861981</v>
      </c>
    </row>
    <row r="12" spans="1:5" ht="24.75" hidden="1" x14ac:dyDescent="0.4">
      <c r="C12" s="76">
        <f>C11-C9</f>
        <v>0</v>
      </c>
      <c r="D12" s="26"/>
      <c r="E12" s="76">
        <f>E11-E9</f>
        <v>0</v>
      </c>
    </row>
  </sheetData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scale="8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3"/>
  <sheetViews>
    <sheetView rightToLeft="1" view="pageBreakPreview" topLeftCell="A7" zoomScale="73" zoomScaleNormal="100" zoomScaleSheetLayoutView="73" workbookViewId="0">
      <selection activeCell="K19" sqref="K19"/>
    </sheetView>
  </sheetViews>
  <sheetFormatPr defaultColWidth="9.140625" defaultRowHeight="15.75" x14ac:dyDescent="0.4"/>
  <cols>
    <col min="1" max="1" width="34" style="17" bestFit="1" customWidth="1"/>
    <col min="2" max="2" width="1.42578125" style="17" customWidth="1"/>
    <col min="3" max="3" width="41.28515625" style="17" bestFit="1" customWidth="1"/>
    <col min="4" max="4" width="1.42578125" style="17" customWidth="1"/>
    <col min="5" max="5" width="14.140625" style="17" customWidth="1"/>
    <col min="6" max="6" width="1.42578125" style="17" customWidth="1"/>
    <col min="7" max="7" width="13.42578125" style="17" customWidth="1"/>
    <col min="8" max="8" width="1.42578125" style="17" customWidth="1"/>
    <col min="9" max="9" width="24.42578125" style="17" bestFit="1" customWidth="1"/>
    <col min="10" max="10" width="1.42578125" style="17" customWidth="1"/>
    <col min="11" max="11" width="43.28515625" style="17" customWidth="1"/>
    <col min="12" max="12" width="1.42578125" style="17" customWidth="1"/>
    <col min="13" max="13" width="15.85546875" style="17" customWidth="1"/>
    <col min="14" max="14" width="1.42578125" style="17" customWidth="1"/>
    <col min="15" max="15" width="15.7109375" style="17" customWidth="1"/>
    <col min="16" max="16" width="1.42578125" style="17" customWidth="1"/>
    <col min="17" max="17" width="40.140625" style="17" customWidth="1"/>
    <col min="18" max="18" width="1.42578125" style="17" customWidth="1"/>
    <col min="19" max="16384" width="9.140625" style="17"/>
  </cols>
  <sheetData>
    <row r="1" spans="1:17" ht="39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2" spans="1:17" ht="39" customHeight="1" x14ac:dyDescent="0.4">
      <c r="A2" s="141" t="s">
        <v>59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</row>
    <row r="3" spans="1:17" ht="39" customHeight="1" x14ac:dyDescent="0.4">
      <c r="A3" s="141" t="str">
        <f>درآمد!A3</f>
        <v>دوره یک ماهه منتهی به 31 خرداد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</row>
    <row r="4" spans="1:17" ht="39" customHeight="1" x14ac:dyDescent="0.4"/>
    <row r="5" spans="1:17" ht="39" customHeight="1" x14ac:dyDescent="0.4">
      <c r="A5" s="140" t="s">
        <v>127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</row>
    <row r="6" spans="1:17" ht="39" customHeight="1" x14ac:dyDescent="0.4">
      <c r="A6" s="160" t="s">
        <v>103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</row>
    <row r="7" spans="1:17" ht="39" customHeight="1" x14ac:dyDescent="0.6">
      <c r="A7" s="158" t="s">
        <v>75</v>
      </c>
      <c r="B7" s="18"/>
      <c r="C7" s="158" t="s">
        <v>76</v>
      </c>
      <c r="D7" s="18"/>
      <c r="E7" s="158" t="s">
        <v>124</v>
      </c>
      <c r="F7" s="18"/>
      <c r="G7" s="158" t="s">
        <v>33</v>
      </c>
      <c r="H7" s="18"/>
      <c r="I7" s="158" t="s">
        <v>77</v>
      </c>
      <c r="J7" s="18"/>
      <c r="K7" s="156" t="s">
        <v>73</v>
      </c>
      <c r="L7" s="18"/>
      <c r="M7" s="158" t="s">
        <v>78</v>
      </c>
      <c r="N7" s="18"/>
      <c r="O7" s="7" t="s">
        <v>78</v>
      </c>
      <c r="P7" s="18"/>
      <c r="Q7" s="156" t="s">
        <v>74</v>
      </c>
    </row>
    <row r="8" spans="1:17" ht="50.25" customHeight="1" thickBot="1" x14ac:dyDescent="0.65">
      <c r="A8" s="159"/>
      <c r="B8" s="18"/>
      <c r="C8" s="159"/>
      <c r="D8" s="18"/>
      <c r="E8" s="159"/>
      <c r="F8" s="18"/>
      <c r="G8" s="159"/>
      <c r="H8" s="18"/>
      <c r="I8" s="159"/>
      <c r="J8" s="18"/>
      <c r="K8" s="157"/>
      <c r="L8" s="18"/>
      <c r="M8" s="159"/>
      <c r="N8" s="18"/>
      <c r="O8" s="8" t="s">
        <v>125</v>
      </c>
      <c r="P8" s="18"/>
      <c r="Q8" s="157"/>
    </row>
    <row r="9" spans="1:17" ht="50.25" customHeight="1" x14ac:dyDescent="0.6">
      <c r="A9" s="46" t="s">
        <v>140</v>
      </c>
      <c r="B9" s="92"/>
      <c r="C9" s="46" t="s">
        <v>128</v>
      </c>
      <c r="D9" s="18"/>
      <c r="E9" s="27" t="s">
        <v>129</v>
      </c>
      <c r="F9" s="18"/>
      <c r="G9" s="27">
        <v>0</v>
      </c>
      <c r="H9" s="27"/>
      <c r="I9" s="27">
        <f t="shared" ref="I9:I15" si="0">G9*1000000</f>
        <v>0</v>
      </c>
      <c r="J9" s="18"/>
      <c r="K9" s="76">
        <v>4078311900</v>
      </c>
      <c r="L9" s="18"/>
      <c r="M9" s="27">
        <v>1000000</v>
      </c>
      <c r="N9" s="18"/>
      <c r="O9" s="27">
        <v>18</v>
      </c>
      <c r="P9" s="18"/>
      <c r="Q9" s="26">
        <v>23.5</v>
      </c>
    </row>
    <row r="10" spans="1:17" ht="50.25" customHeight="1" x14ac:dyDescent="0.6">
      <c r="A10" s="46" t="s">
        <v>13</v>
      </c>
      <c r="B10" s="92"/>
      <c r="C10" s="46" t="s">
        <v>128</v>
      </c>
      <c r="D10" s="18"/>
      <c r="E10" s="27" t="s">
        <v>129</v>
      </c>
      <c r="F10" s="18"/>
      <c r="G10" s="27">
        <v>280300</v>
      </c>
      <c r="H10" s="27"/>
      <c r="I10" s="27">
        <f t="shared" si="0"/>
        <v>280300000000</v>
      </c>
      <c r="J10" s="18"/>
      <c r="K10" s="76">
        <v>4120193620</v>
      </c>
      <c r="L10" s="18"/>
      <c r="M10" s="27">
        <v>1000000</v>
      </c>
      <c r="N10" s="26"/>
      <c r="O10" s="27">
        <v>18</v>
      </c>
      <c r="P10" s="26"/>
      <c r="Q10" s="26">
        <v>23.5</v>
      </c>
    </row>
    <row r="11" spans="1:17" ht="39" customHeight="1" x14ac:dyDescent="0.6">
      <c r="A11" s="46" t="s">
        <v>12</v>
      </c>
      <c r="B11" s="92"/>
      <c r="C11" s="46" t="s">
        <v>128</v>
      </c>
      <c r="D11" s="27"/>
      <c r="E11" s="27" t="s">
        <v>129</v>
      </c>
      <c r="F11" s="27"/>
      <c r="G11" s="27">
        <v>88700</v>
      </c>
      <c r="H11" s="27"/>
      <c r="I11" s="27">
        <f t="shared" si="0"/>
        <v>88700000000</v>
      </c>
      <c r="J11" s="18"/>
      <c r="K11" s="76">
        <v>592934995</v>
      </c>
      <c r="L11" s="18"/>
      <c r="M11" s="27">
        <v>1000000</v>
      </c>
      <c r="N11" s="26"/>
      <c r="O11" s="27">
        <f>[1]اوراق!K10</f>
        <v>18</v>
      </c>
      <c r="P11" s="26"/>
      <c r="Q11" s="26">
        <v>23.5</v>
      </c>
    </row>
    <row r="12" spans="1:17" ht="39" customHeight="1" x14ac:dyDescent="0.6">
      <c r="A12" s="46" t="s">
        <v>14</v>
      </c>
      <c r="B12" s="92"/>
      <c r="C12" s="46" t="s">
        <v>128</v>
      </c>
      <c r="D12" s="18"/>
      <c r="E12" s="27" t="s">
        <v>129</v>
      </c>
      <c r="F12" s="18"/>
      <c r="G12" s="27">
        <v>75000</v>
      </c>
      <c r="H12" s="27"/>
      <c r="I12" s="27">
        <f t="shared" si="0"/>
        <v>75000000000</v>
      </c>
      <c r="J12" s="18"/>
      <c r="K12" s="76">
        <v>446200125</v>
      </c>
      <c r="L12" s="18"/>
      <c r="M12" s="27">
        <v>1000000</v>
      </c>
      <c r="N12" s="26"/>
      <c r="O12" s="27">
        <v>18</v>
      </c>
      <c r="P12" s="26"/>
      <c r="Q12" s="26">
        <v>23.5</v>
      </c>
    </row>
    <row r="13" spans="1:17" ht="39" customHeight="1" x14ac:dyDescent="0.6">
      <c r="A13" s="46" t="s">
        <v>189</v>
      </c>
      <c r="B13" s="92"/>
      <c r="C13" s="46" t="s">
        <v>128</v>
      </c>
      <c r="D13" s="18"/>
      <c r="E13" s="27" t="s">
        <v>129</v>
      </c>
      <c r="F13" s="18"/>
      <c r="G13" s="27">
        <v>200000</v>
      </c>
      <c r="H13" s="27"/>
      <c r="I13" s="27">
        <f t="shared" si="0"/>
        <v>200000000000</v>
      </c>
      <c r="J13" s="18"/>
      <c r="K13" s="76">
        <v>1253374939</v>
      </c>
      <c r="L13" s="18"/>
      <c r="M13" s="27">
        <v>1000000</v>
      </c>
      <c r="N13" s="18"/>
      <c r="O13" s="27">
        <v>18</v>
      </c>
      <c r="P13" s="18"/>
      <c r="Q13" s="26">
        <v>23.5</v>
      </c>
    </row>
    <row r="14" spans="1:17" ht="39" customHeight="1" x14ac:dyDescent="0.6">
      <c r="A14" s="46" t="s">
        <v>28</v>
      </c>
      <c r="B14" s="92"/>
      <c r="C14" s="46" t="s">
        <v>128</v>
      </c>
      <c r="D14" s="18"/>
      <c r="E14" s="27" t="s">
        <v>129</v>
      </c>
      <c r="F14" s="18"/>
      <c r="G14" s="27">
        <v>100000</v>
      </c>
      <c r="H14" s="27"/>
      <c r="I14" s="27">
        <f t="shared" si="0"/>
        <v>100000000000</v>
      </c>
      <c r="J14" s="18"/>
      <c r="K14" s="76">
        <v>626662255</v>
      </c>
      <c r="L14" s="18"/>
      <c r="M14" s="27">
        <v>1000000</v>
      </c>
      <c r="N14" s="18"/>
      <c r="O14" s="27">
        <v>18</v>
      </c>
      <c r="P14" s="18"/>
      <c r="Q14" s="26">
        <v>23.5</v>
      </c>
    </row>
    <row r="15" spans="1:17" ht="39" customHeight="1" x14ac:dyDescent="0.6">
      <c r="A15" s="53" t="s">
        <v>22</v>
      </c>
      <c r="B15" s="92"/>
      <c r="C15" s="46" t="s">
        <v>128</v>
      </c>
      <c r="D15" s="18"/>
      <c r="E15" s="27" t="s">
        <v>129</v>
      </c>
      <c r="F15" s="18"/>
      <c r="G15" s="27">
        <v>0</v>
      </c>
      <c r="H15" s="27"/>
      <c r="I15" s="27">
        <f t="shared" si="0"/>
        <v>0</v>
      </c>
      <c r="J15" s="18"/>
      <c r="K15" s="76">
        <v>31694429</v>
      </c>
      <c r="L15" s="18"/>
      <c r="M15" s="27">
        <v>1000000</v>
      </c>
      <c r="N15" s="18"/>
      <c r="O15" s="27">
        <v>18</v>
      </c>
      <c r="P15" s="18"/>
      <c r="Q15" s="26">
        <v>23.5</v>
      </c>
    </row>
    <row r="16" spans="1:17" ht="39" customHeight="1" x14ac:dyDescent="0.6">
      <c r="A16" s="53" t="s">
        <v>155</v>
      </c>
      <c r="B16" s="92"/>
      <c r="C16" s="46" t="s">
        <v>128</v>
      </c>
      <c r="D16" s="18"/>
      <c r="E16" s="27" t="s">
        <v>129</v>
      </c>
      <c r="F16" s="18"/>
      <c r="G16" s="27">
        <v>0</v>
      </c>
      <c r="H16" s="27"/>
      <c r="I16" s="27">
        <f t="shared" ref="I16" si="1">G16*1000000</f>
        <v>0</v>
      </c>
      <c r="J16" s="18"/>
      <c r="K16" s="76">
        <v>28481822</v>
      </c>
      <c r="L16" s="18"/>
      <c r="M16" s="27">
        <v>1000000</v>
      </c>
      <c r="N16" s="18"/>
      <c r="O16" s="27">
        <v>18</v>
      </c>
      <c r="P16" s="18"/>
      <c r="Q16" s="26">
        <v>23.5</v>
      </c>
    </row>
    <row r="17" spans="11:11" ht="14.45" customHeight="1" x14ac:dyDescent="0.4"/>
    <row r="18" spans="11:11" ht="14.45" customHeight="1" x14ac:dyDescent="0.4"/>
    <row r="19" spans="11:11" ht="14.45" customHeight="1" x14ac:dyDescent="0.4">
      <c r="K19" s="76"/>
    </row>
    <row r="20" spans="11:11" ht="14.45" customHeight="1" x14ac:dyDescent="0.4"/>
    <row r="21" spans="11:11" ht="14.45" customHeight="1" x14ac:dyDescent="0.4"/>
    <row r="22" spans="11:11" ht="14.45" customHeight="1" x14ac:dyDescent="0.4"/>
    <row r="23" spans="11:11" ht="14.45" customHeight="1" x14ac:dyDescent="0.4"/>
    <row r="24" spans="11:11" ht="14.45" customHeight="1" x14ac:dyDescent="0.4"/>
    <row r="25" spans="11:11" ht="14.45" customHeight="1" x14ac:dyDescent="0.4"/>
    <row r="26" spans="11:11" ht="14.45" customHeight="1" x14ac:dyDescent="0.4"/>
    <row r="27" spans="11:11" ht="14.45" customHeight="1" x14ac:dyDescent="0.4"/>
    <row r="28" spans="11:11" ht="14.45" customHeight="1" x14ac:dyDescent="0.4"/>
    <row r="29" spans="11:11" ht="14.45" customHeight="1" x14ac:dyDescent="0.4"/>
    <row r="30" spans="11:11" ht="14.45" customHeight="1" x14ac:dyDescent="0.4"/>
    <row r="31" spans="11:11" ht="14.45" customHeight="1" x14ac:dyDescent="0.4"/>
    <row r="32" spans="11:11" ht="14.45" customHeight="1" x14ac:dyDescent="0.4"/>
    <row r="33" ht="14.45" customHeight="1" x14ac:dyDescent="0.4"/>
  </sheetData>
  <mergeCells count="13">
    <mergeCell ref="K7:K8"/>
    <mergeCell ref="M7:M8"/>
    <mergeCell ref="Q7:Q8"/>
    <mergeCell ref="A1:Q1"/>
    <mergeCell ref="A2:Q2"/>
    <mergeCell ref="A3:Q3"/>
    <mergeCell ref="A5:Q5"/>
    <mergeCell ref="A6:Q6"/>
    <mergeCell ref="A7:A8"/>
    <mergeCell ref="C7:C8"/>
    <mergeCell ref="E7:E8"/>
    <mergeCell ref="G7:G8"/>
    <mergeCell ref="I7:I8"/>
  </mergeCells>
  <pageMargins left="0.39" right="0.39" top="0.39" bottom="0.39" header="0" footer="0"/>
  <pageSetup paperSize="9" scale="5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6"/>
  <sheetViews>
    <sheetView rightToLeft="1" view="pageBreakPreview" zoomScale="86" zoomScaleNormal="100" zoomScaleSheetLayoutView="86" workbookViewId="0">
      <selection activeCell="A15" sqref="A15:XFD16"/>
    </sheetView>
  </sheetViews>
  <sheetFormatPr defaultColWidth="9.140625" defaultRowHeight="15.75" x14ac:dyDescent="0.4"/>
  <cols>
    <col min="1" max="1" width="39" style="19" customWidth="1"/>
    <col min="2" max="2" width="1.42578125" style="19" customWidth="1"/>
    <col min="3" max="3" width="29.5703125" style="19" customWidth="1"/>
    <col min="4" max="4" width="1.42578125" style="19" customWidth="1"/>
    <col min="5" max="5" width="27.5703125" style="19" customWidth="1"/>
    <col min="6" max="6" width="1.42578125" style="19" customWidth="1"/>
    <col min="7" max="7" width="30.5703125" style="19" bestFit="1" customWidth="1"/>
    <col min="8" max="8" width="1.42578125" style="19" customWidth="1"/>
    <col min="9" max="9" width="28.140625" style="19" customWidth="1"/>
    <col min="10" max="10" width="1.42578125" style="19" customWidth="1"/>
    <col min="11" max="11" width="27.7109375" style="19" customWidth="1"/>
    <col min="12" max="12" width="1.42578125" style="19" customWidth="1"/>
    <col min="13" max="13" width="30" style="19" customWidth="1"/>
    <col min="14" max="14" width="1.42578125" style="19" customWidth="1"/>
    <col min="15" max="15" width="22.7109375" style="19" bestFit="1" customWidth="1"/>
    <col min="16" max="16384" width="9.140625" style="19"/>
  </cols>
  <sheetData>
    <row r="1" spans="1:13" ht="40.5" customHeight="1" x14ac:dyDescent="0.4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13" ht="40.5" customHeight="1" x14ac:dyDescent="0.4">
      <c r="A2" s="132" t="s">
        <v>59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13" ht="40.5" customHeight="1" x14ac:dyDescent="0.4">
      <c r="A3" s="132" t="str">
        <f>درآمد!A3</f>
        <v>دوره یک ماهه منتهی به 31 خرداد 1405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</row>
    <row r="4" spans="1:13" ht="40.5" customHeight="1" x14ac:dyDescent="0.4"/>
    <row r="5" spans="1:13" ht="40.5" customHeight="1" x14ac:dyDescent="0.4">
      <c r="A5" s="133" t="s">
        <v>130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1:13" ht="40.5" customHeight="1" x14ac:dyDescent="0.4">
      <c r="A6" s="35"/>
      <c r="B6" s="35"/>
      <c r="C6" s="134" t="s">
        <v>103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1:13" ht="40.5" customHeight="1" thickBot="1" x14ac:dyDescent="0.7">
      <c r="A7" s="130" t="s">
        <v>30</v>
      </c>
      <c r="B7" s="29"/>
      <c r="C7" s="131" t="str">
        <f>'درآمد سرمایه گذاری در سهام'!C7</f>
        <v>طی خرداد ماه</v>
      </c>
      <c r="D7" s="131"/>
      <c r="E7" s="131"/>
      <c r="F7" s="131"/>
      <c r="G7" s="131"/>
      <c r="H7" s="29"/>
      <c r="I7" s="131" t="str">
        <f>'درآمد سرمایه گذاری در سهام'!M7</f>
        <v>از ابتدای سال مالی تا پایان خرداد ماه</v>
      </c>
      <c r="J7" s="131"/>
      <c r="K7" s="131"/>
      <c r="L7" s="131"/>
      <c r="M7" s="131"/>
    </row>
    <row r="8" spans="1:13" ht="40.5" customHeight="1" thickBot="1" x14ac:dyDescent="0.7">
      <c r="A8" s="131"/>
      <c r="B8" s="29"/>
      <c r="C8" s="90" t="s">
        <v>82</v>
      </c>
      <c r="D8" s="29"/>
      <c r="E8" s="90" t="s">
        <v>83</v>
      </c>
      <c r="F8" s="29"/>
      <c r="G8" s="90" t="s">
        <v>84</v>
      </c>
      <c r="H8" s="29"/>
      <c r="I8" s="90" t="s">
        <v>82</v>
      </c>
      <c r="J8" s="29"/>
      <c r="K8" s="90" t="s">
        <v>83</v>
      </c>
      <c r="L8" s="29"/>
      <c r="M8" s="90" t="s">
        <v>84</v>
      </c>
    </row>
    <row r="9" spans="1:13" ht="40.5" customHeight="1" x14ac:dyDescent="0.6">
      <c r="A9" s="53" t="s">
        <v>13</v>
      </c>
      <c r="B9" s="21"/>
      <c r="C9" s="123">
        <v>192751796720</v>
      </c>
      <c r="D9" s="21"/>
      <c r="E9" s="123">
        <v>-11542766964</v>
      </c>
      <c r="F9" s="21"/>
      <c r="G9" s="123">
        <f>C9+E9</f>
        <v>181209029756</v>
      </c>
      <c r="H9" s="21"/>
      <c r="I9" s="123">
        <v>192751796720</v>
      </c>
      <c r="J9" s="21"/>
      <c r="K9" s="123">
        <v>-11542766964</v>
      </c>
      <c r="L9" s="21"/>
      <c r="M9" s="123">
        <f>I9+K9</f>
        <v>181209029756</v>
      </c>
    </row>
    <row r="10" spans="1:13" ht="40.5" customHeight="1" x14ac:dyDescent="0.6">
      <c r="A10" s="53" t="s">
        <v>24</v>
      </c>
      <c r="B10" s="21"/>
      <c r="C10" s="27">
        <v>0</v>
      </c>
      <c r="D10" s="21"/>
      <c r="E10" s="27">
        <v>0</v>
      </c>
      <c r="F10" s="21"/>
      <c r="G10" s="27">
        <f>C10+E10</f>
        <v>0</v>
      </c>
      <c r="H10" s="21"/>
      <c r="I10" s="27">
        <v>144493495335</v>
      </c>
      <c r="J10" s="21"/>
      <c r="K10" s="27">
        <v>-982948948</v>
      </c>
      <c r="L10" s="21"/>
      <c r="M10" s="27">
        <f>I10+K10</f>
        <v>143510546387</v>
      </c>
    </row>
    <row r="11" spans="1:13" ht="40.5" customHeight="1" x14ac:dyDescent="0.6">
      <c r="A11" s="53" t="s">
        <v>25</v>
      </c>
      <c r="B11" s="21"/>
      <c r="C11" s="27">
        <v>0</v>
      </c>
      <c r="D11" s="21"/>
      <c r="E11" s="27">
        <v>0</v>
      </c>
      <c r="F11" s="21"/>
      <c r="G11" s="27">
        <f>C11+E11</f>
        <v>0</v>
      </c>
      <c r="H11" s="21"/>
      <c r="I11" s="27">
        <v>128110500000</v>
      </c>
      <c r="J11" s="21"/>
      <c r="K11" s="27">
        <v>0</v>
      </c>
      <c r="L11" s="21"/>
      <c r="M11" s="27">
        <f>I11+K11</f>
        <v>128110500000</v>
      </c>
    </row>
    <row r="12" spans="1:13" ht="40.5" customHeight="1" thickBot="1" x14ac:dyDescent="0.65">
      <c r="A12" s="53" t="s">
        <v>28</v>
      </c>
      <c r="B12" s="21"/>
      <c r="C12" s="50">
        <v>0</v>
      </c>
      <c r="D12" s="21"/>
      <c r="E12" s="50">
        <v>0</v>
      </c>
      <c r="F12" s="21"/>
      <c r="G12" s="50">
        <f>C12+E12</f>
        <v>0</v>
      </c>
      <c r="H12" s="21"/>
      <c r="I12" s="50">
        <v>51959289260</v>
      </c>
      <c r="J12" s="21"/>
      <c r="K12" s="50">
        <v>-2890361498</v>
      </c>
      <c r="L12" s="21"/>
      <c r="M12" s="50">
        <f>I12+K12</f>
        <v>49068927762</v>
      </c>
    </row>
    <row r="13" spans="1:13" ht="40.5" customHeight="1" thickBot="1" x14ac:dyDescent="0.65">
      <c r="A13" s="91"/>
      <c r="B13" s="21"/>
      <c r="C13" s="52">
        <f>SUM(C9:C12)</f>
        <v>192751796720</v>
      </c>
      <c r="D13" s="20"/>
      <c r="E13" s="52">
        <f>SUM(E9:E12)</f>
        <v>-11542766964</v>
      </c>
      <c r="F13" s="20"/>
      <c r="G13" s="52">
        <f>SUM(G9:G12)</f>
        <v>181209029756</v>
      </c>
      <c r="H13" s="20"/>
      <c r="I13" s="52">
        <f>SUM(I9:I12)</f>
        <v>517315081315</v>
      </c>
      <c r="J13" s="20"/>
      <c r="K13" s="52">
        <f>SUM(K9:K12)</f>
        <v>-15416077410</v>
      </c>
      <c r="L13" s="20"/>
      <c r="M13" s="52">
        <f>SUM(M9:M12)</f>
        <v>501899003905</v>
      </c>
    </row>
    <row r="14" spans="1:13" ht="16.5" thickTop="1" x14ac:dyDescent="0.4"/>
    <row r="15" spans="1:13" ht="24.75" hidden="1" x14ac:dyDescent="0.4">
      <c r="C15" s="27">
        <f>'درآمد سرمایه گذاری در سهام'!C38</f>
        <v>192751796720</v>
      </c>
      <c r="D15" s="27"/>
      <c r="E15" s="27">
        <v>-11542766964</v>
      </c>
      <c r="F15" s="27"/>
      <c r="G15" s="27">
        <f>C15+E15</f>
        <v>181209029756</v>
      </c>
      <c r="H15" s="27"/>
      <c r="I15" s="27">
        <f>'درآمد سرمایه گذاری در سهام'!M38</f>
        <v>517315081315</v>
      </c>
      <c r="J15" s="27"/>
      <c r="K15" s="27">
        <v>-15416077410</v>
      </c>
      <c r="L15" s="27"/>
      <c r="M15" s="27">
        <f>I15+K15</f>
        <v>501899003905</v>
      </c>
    </row>
    <row r="16" spans="1:13" ht="24.75" hidden="1" x14ac:dyDescent="0.4">
      <c r="C16" s="27">
        <f>C15-C13</f>
        <v>0</v>
      </c>
      <c r="D16" s="27"/>
      <c r="E16" s="27">
        <f>E15-E13</f>
        <v>0</v>
      </c>
      <c r="F16" s="27"/>
      <c r="G16" s="27">
        <f>G15-G13</f>
        <v>0</v>
      </c>
      <c r="H16" s="27"/>
      <c r="I16" s="27">
        <f>I15-I13</f>
        <v>0</v>
      </c>
      <c r="J16" s="27"/>
      <c r="K16" s="27">
        <f>K15-K13</f>
        <v>0</v>
      </c>
      <c r="L16" s="27"/>
      <c r="M16" s="27">
        <f>M15-M13</f>
        <v>0</v>
      </c>
    </row>
  </sheetData>
  <sortState xmlns:xlrd2="http://schemas.microsoft.com/office/spreadsheetml/2017/richdata2" ref="A9:M12">
    <sortCondition descending="1" ref="M9:M12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5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3"/>
  <sheetViews>
    <sheetView rightToLeft="1" view="pageBreakPreview" zoomScale="60" zoomScaleNormal="100" workbookViewId="0">
      <selection activeCell="A12" sqref="A12:XFD13"/>
    </sheetView>
  </sheetViews>
  <sheetFormatPr defaultColWidth="9.140625" defaultRowHeight="15.75" x14ac:dyDescent="0.4"/>
  <cols>
    <col min="1" max="1" width="42.28515625" style="19" bestFit="1" customWidth="1"/>
    <col min="2" max="2" width="1.42578125" style="19" customWidth="1"/>
    <col min="3" max="3" width="21.5703125" style="19" customWidth="1"/>
    <col min="4" max="4" width="1.42578125" style="19" customWidth="1"/>
    <col min="5" max="5" width="32.7109375" style="19" bestFit="1" customWidth="1"/>
    <col min="6" max="6" width="1.42578125" style="19" customWidth="1"/>
    <col min="7" max="7" width="19.28515625" style="19" customWidth="1"/>
    <col min="8" max="8" width="1.42578125" style="19" customWidth="1"/>
    <col min="9" max="9" width="47.7109375" style="19" customWidth="1"/>
    <col min="10" max="10" width="1.42578125" style="19" customWidth="1"/>
    <col min="11" max="11" width="46.85546875" style="19" bestFit="1" customWidth="1"/>
    <col min="12" max="12" width="1.42578125" style="19" customWidth="1"/>
    <col min="13" max="16384" width="9.140625" style="19"/>
  </cols>
  <sheetData>
    <row r="1" spans="1:11" ht="39.75" customHeight="1" x14ac:dyDescent="0.4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ht="39.75" customHeight="1" x14ac:dyDescent="0.4">
      <c r="A2" s="132" t="s">
        <v>59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ht="39.75" customHeight="1" x14ac:dyDescent="0.4">
      <c r="A3" s="132" t="str">
        <f>درآمد!A3</f>
        <v>دوره یک ماهه منتهی به 31 خرداد 1405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1" ht="39.75" customHeight="1" x14ac:dyDescent="0.4"/>
    <row r="5" spans="1:11" ht="39.75" customHeight="1" x14ac:dyDescent="0.4">
      <c r="A5" s="133" t="s">
        <v>132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</row>
    <row r="6" spans="1:11" ht="39.75" customHeight="1" x14ac:dyDescent="0.4">
      <c r="A6" s="28"/>
      <c r="B6" s="28"/>
      <c r="C6" s="28"/>
      <c r="D6" s="28"/>
      <c r="E6" s="28"/>
      <c r="F6" s="28"/>
      <c r="G6" s="28"/>
      <c r="H6" s="28"/>
      <c r="I6" s="153" t="s">
        <v>103</v>
      </c>
      <c r="J6" s="153"/>
      <c r="K6" s="153"/>
    </row>
    <row r="7" spans="1:11" ht="39.75" customHeight="1" thickBot="1" x14ac:dyDescent="0.7">
      <c r="C7" s="30"/>
      <c r="D7" s="30"/>
      <c r="E7" s="30"/>
      <c r="F7" s="30"/>
      <c r="G7" s="30"/>
      <c r="H7" s="30"/>
      <c r="I7" s="22" t="str">
        <f>'درآمد سرمایه گذاری در سهام'!C7</f>
        <v>طی خرداد ماه</v>
      </c>
      <c r="J7" s="30"/>
      <c r="K7" s="22" t="str">
        <f>'درآمد سرمایه گذاری در سهام'!M7</f>
        <v>از ابتدای سال مالی تا پایان خرداد ماه</v>
      </c>
    </row>
    <row r="8" spans="1:11" ht="54.75" customHeight="1" thickBot="1" x14ac:dyDescent="0.7">
      <c r="A8" s="59" t="s">
        <v>85</v>
      </c>
      <c r="B8" s="29"/>
      <c r="C8" s="90" t="s">
        <v>86</v>
      </c>
      <c r="D8" s="29"/>
      <c r="E8" s="90" t="s">
        <v>87</v>
      </c>
      <c r="F8" s="29"/>
      <c r="G8" s="90" t="s">
        <v>88</v>
      </c>
      <c r="H8" s="29"/>
      <c r="I8" s="90" t="s">
        <v>89</v>
      </c>
      <c r="J8" s="29"/>
      <c r="K8" s="90" t="s">
        <v>89</v>
      </c>
    </row>
    <row r="9" spans="1:11" ht="39.75" customHeight="1" thickBot="1" x14ac:dyDescent="0.65">
      <c r="A9" s="53" t="s">
        <v>131</v>
      </c>
      <c r="B9" s="21"/>
      <c r="C9" s="27" t="s">
        <v>159</v>
      </c>
      <c r="D9" s="27"/>
      <c r="E9" s="27">
        <v>1000000</v>
      </c>
      <c r="F9" s="27"/>
      <c r="G9" s="27">
        <v>211</v>
      </c>
      <c r="H9" s="27"/>
      <c r="I9" s="82">
        <v>0</v>
      </c>
      <c r="J9" s="27"/>
      <c r="K9" s="27">
        <v>429000000</v>
      </c>
    </row>
    <row r="10" spans="1:11" ht="38.25" customHeight="1" thickBot="1" x14ac:dyDescent="0.65">
      <c r="A10" s="21"/>
      <c r="B10" s="21"/>
      <c r="C10" s="21"/>
      <c r="D10" s="21"/>
      <c r="E10" s="21"/>
      <c r="F10" s="21"/>
      <c r="G10" s="21"/>
      <c r="H10" s="21"/>
      <c r="I10" s="83">
        <f>SUM(I9:I9)</f>
        <v>0</v>
      </c>
      <c r="J10" s="20"/>
      <c r="K10" s="51">
        <f>SUM(K9:K9)</f>
        <v>429000000</v>
      </c>
    </row>
    <row r="11" spans="1:11" ht="16.5" thickTop="1" x14ac:dyDescent="0.4"/>
    <row r="12" spans="1:11" ht="22.5" hidden="1" x14ac:dyDescent="0.4">
      <c r="I12" s="12">
        <v>0</v>
      </c>
      <c r="J12" s="12"/>
      <c r="K12" s="12">
        <f>'درآمد سرمایه گذاری در صندوق'!M23</f>
        <v>429000000</v>
      </c>
    </row>
    <row r="13" spans="1:11" ht="22.5" hidden="1" x14ac:dyDescent="0.4">
      <c r="I13" s="12">
        <f>I12-I10</f>
        <v>0</v>
      </c>
      <c r="K13" s="12">
        <f>K12-K10</f>
        <v>0</v>
      </c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scale="6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15"/>
  <sheetViews>
    <sheetView rightToLeft="1" view="pageBreakPreview" zoomScale="60" zoomScaleNormal="100" workbookViewId="0">
      <selection activeCell="A13" sqref="A13:XFD14"/>
    </sheetView>
  </sheetViews>
  <sheetFormatPr defaultRowHeight="15.75" x14ac:dyDescent="0.4"/>
  <cols>
    <col min="1" max="1" width="39" style="17" customWidth="1"/>
    <col min="2" max="2" width="1.42578125" style="17" customWidth="1"/>
    <col min="3" max="3" width="24.5703125" style="17" customWidth="1"/>
    <col min="4" max="4" width="1.42578125" style="17" customWidth="1"/>
    <col min="5" max="5" width="21.7109375" style="17" customWidth="1"/>
    <col min="6" max="6" width="1.42578125" style="17" customWidth="1"/>
    <col min="7" max="7" width="25.7109375" style="17" customWidth="1"/>
    <col min="8" max="8" width="1.42578125" style="17" customWidth="1"/>
    <col min="9" max="9" width="28" style="17" customWidth="1"/>
    <col min="10" max="10" width="1.42578125" style="17" customWidth="1"/>
    <col min="11" max="11" width="28.85546875" style="17" customWidth="1"/>
    <col min="12" max="12" width="1.42578125" style="17" customWidth="1"/>
    <col min="13" max="13" width="30.85546875" style="17" customWidth="1"/>
    <col min="14" max="14" width="1.42578125" style="17" customWidth="1"/>
    <col min="15" max="16384" width="9.140625" style="17"/>
  </cols>
  <sheetData>
    <row r="1" spans="1:15" ht="39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5" ht="39" customHeight="1" x14ac:dyDescent="0.4">
      <c r="A2" s="141" t="s">
        <v>59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5" ht="39" customHeight="1" x14ac:dyDescent="0.4">
      <c r="A3" s="141" t="str">
        <f>درآمد!A3</f>
        <v>دوره یک ماهه منتهی به 31 خرداد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5" ht="39" customHeight="1" x14ac:dyDescent="0.4"/>
    <row r="5" spans="1:15" ht="39" customHeight="1" x14ac:dyDescent="0.4">
      <c r="A5" s="140" t="s">
        <v>133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1:15" ht="39" customHeight="1" x14ac:dyDescent="0.4">
      <c r="A6" s="15"/>
      <c r="B6" s="15"/>
      <c r="C6" s="155" t="s">
        <v>103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1:15" ht="39" customHeight="1" thickBot="1" x14ac:dyDescent="0.7">
      <c r="A7" s="161" t="s">
        <v>60</v>
      </c>
      <c r="B7" s="25"/>
      <c r="C7" s="131" t="str">
        <f>'درآمد سرمایه گذاری در سهام'!C7</f>
        <v>طی خرداد ماه</v>
      </c>
      <c r="D7" s="144"/>
      <c r="E7" s="144"/>
      <c r="F7" s="144"/>
      <c r="G7" s="144"/>
      <c r="H7" s="25"/>
      <c r="I7" s="131" t="str">
        <f>'درآمد سرمایه گذاری در سهام'!M7</f>
        <v>از ابتدای سال مالی تا پایان خرداد ماه</v>
      </c>
      <c r="J7" s="144"/>
      <c r="K7" s="144"/>
      <c r="L7" s="144"/>
      <c r="M7" s="144"/>
    </row>
    <row r="8" spans="1:15" ht="39" customHeight="1" thickBot="1" x14ac:dyDescent="0.7">
      <c r="A8" s="144"/>
      <c r="B8" s="25"/>
      <c r="C8" s="87" t="s">
        <v>90</v>
      </c>
      <c r="D8" s="25"/>
      <c r="E8" s="87" t="s">
        <v>83</v>
      </c>
      <c r="F8" s="25"/>
      <c r="G8" s="87" t="s">
        <v>91</v>
      </c>
      <c r="H8" s="25"/>
      <c r="I8" s="87" t="s">
        <v>90</v>
      </c>
      <c r="J8" s="25"/>
      <c r="K8" s="87" t="s">
        <v>83</v>
      </c>
      <c r="L8" s="25"/>
      <c r="M8" s="87" t="s">
        <v>91</v>
      </c>
    </row>
    <row r="9" spans="1:15" ht="39" customHeight="1" x14ac:dyDescent="0.6">
      <c r="A9" s="46" t="s">
        <v>51</v>
      </c>
      <c r="B9" s="18"/>
      <c r="C9" s="76">
        <v>25142362469</v>
      </c>
      <c r="D9" s="26"/>
      <c r="E9" s="76">
        <v>0</v>
      </c>
      <c r="F9" s="26"/>
      <c r="G9" s="76">
        <f>C9+E9</f>
        <v>25142362469</v>
      </c>
      <c r="H9" s="26"/>
      <c r="I9" s="76">
        <v>69822461753</v>
      </c>
      <c r="J9" s="26"/>
      <c r="K9" s="76">
        <v>0</v>
      </c>
      <c r="L9" s="26"/>
      <c r="M9" s="76">
        <f>I9+K9</f>
        <v>69822461753</v>
      </c>
    </row>
    <row r="10" spans="1:15" ht="39" customHeight="1" thickBot="1" x14ac:dyDescent="0.65">
      <c r="A10" s="46" t="s">
        <v>55</v>
      </c>
      <c r="B10" s="18"/>
      <c r="C10" s="84">
        <v>0</v>
      </c>
      <c r="D10" s="26"/>
      <c r="E10" s="84">
        <v>0</v>
      </c>
      <c r="F10" s="26"/>
      <c r="G10" s="84">
        <f>C10+E10</f>
        <v>0</v>
      </c>
      <c r="H10" s="26"/>
      <c r="I10" s="84">
        <v>3881554</v>
      </c>
      <c r="J10" s="26"/>
      <c r="K10" s="84">
        <v>0</v>
      </c>
      <c r="L10" s="26"/>
      <c r="M10" s="84">
        <f>I10+K10</f>
        <v>3881554</v>
      </c>
    </row>
    <row r="11" spans="1:15" ht="39" customHeight="1" thickBot="1" x14ac:dyDescent="0.65">
      <c r="A11" s="85"/>
      <c r="B11" s="18"/>
      <c r="C11" s="89">
        <f>SUM(C9:C10)</f>
        <v>25142362469</v>
      </c>
      <c r="D11" s="26"/>
      <c r="E11" s="89">
        <f>SUM(E9:E10)</f>
        <v>0</v>
      </c>
      <c r="F11" s="26"/>
      <c r="G11" s="89">
        <f>SUM(G9:G10)</f>
        <v>25142362469</v>
      </c>
      <c r="H11" s="26"/>
      <c r="I11" s="89">
        <f>SUM(I9:I10)</f>
        <v>69826343307</v>
      </c>
      <c r="J11" s="26"/>
      <c r="K11" s="89">
        <f>SUM(K9:K10)</f>
        <v>0</v>
      </c>
      <c r="L11" s="26"/>
      <c r="M11" s="89">
        <f>SUM(M9:M10)</f>
        <v>69826343307</v>
      </c>
      <c r="O11" s="64"/>
    </row>
    <row r="12" spans="1:15" ht="16.5" thickTop="1" x14ac:dyDescent="0.4">
      <c r="O12" s="64"/>
    </row>
    <row r="13" spans="1:15" ht="24.75" hidden="1" x14ac:dyDescent="0.4">
      <c r="C13" s="76">
        <f>'درآمد سرمایه گذاری در اوراق به'!C12</f>
        <v>25142362469</v>
      </c>
      <c r="D13" s="26"/>
      <c r="E13" s="26"/>
      <c r="F13" s="26"/>
      <c r="G13" s="26"/>
      <c r="H13" s="26"/>
      <c r="I13" s="76">
        <f>'درآمد سرمایه گذاری در اوراق به'!M12</f>
        <v>69826343307</v>
      </c>
      <c r="J13" s="26"/>
      <c r="K13" s="26"/>
      <c r="L13" s="26"/>
      <c r="M13" s="26"/>
    </row>
    <row r="14" spans="1:15" ht="24.75" hidden="1" x14ac:dyDescent="0.4">
      <c r="C14" s="76">
        <f>C13-C11</f>
        <v>0</v>
      </c>
      <c r="D14" s="26"/>
      <c r="E14" s="26"/>
      <c r="F14" s="26"/>
      <c r="G14" s="26"/>
      <c r="H14" s="26"/>
      <c r="I14" s="76">
        <f>I13-I11</f>
        <v>0</v>
      </c>
      <c r="J14" s="26"/>
      <c r="K14" s="26"/>
      <c r="L14" s="26"/>
      <c r="M14" s="26"/>
    </row>
    <row r="15" spans="1:15" ht="24.75" x14ac:dyDescent="0.4"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5"/>
  <sheetViews>
    <sheetView rightToLeft="1" view="pageBreakPreview" zoomScale="57" zoomScaleNormal="100" zoomScaleSheetLayoutView="57" workbookViewId="0">
      <selection activeCell="I14" sqref="I14"/>
    </sheetView>
  </sheetViews>
  <sheetFormatPr defaultColWidth="9.140625" defaultRowHeight="15.75" x14ac:dyDescent="0.4"/>
  <cols>
    <col min="1" max="1" width="39" style="17" customWidth="1"/>
    <col min="2" max="2" width="1.42578125" style="17" customWidth="1"/>
    <col min="3" max="3" width="31.7109375" style="17" customWidth="1"/>
    <col min="4" max="4" width="1.42578125" style="17" customWidth="1"/>
    <col min="5" max="5" width="30.28515625" style="17" customWidth="1"/>
    <col min="6" max="6" width="1.42578125" style="17" customWidth="1"/>
    <col min="7" max="7" width="32.7109375" style="17" customWidth="1"/>
    <col min="8" max="8" width="1.42578125" style="17" customWidth="1"/>
    <col min="9" max="9" width="26" style="17" customWidth="1"/>
    <col min="10" max="10" width="1.42578125" style="17" customWidth="1"/>
    <col min="11" max="11" width="27" style="17" customWidth="1"/>
    <col min="12" max="12" width="1.42578125" style="17" customWidth="1"/>
    <col min="13" max="13" width="32.42578125" style="17" customWidth="1"/>
    <col min="14" max="14" width="1.42578125" style="17" customWidth="1"/>
    <col min="15" max="15" width="10" style="17" bestFit="1" customWidth="1"/>
    <col min="16" max="16384" width="9.140625" style="17"/>
  </cols>
  <sheetData>
    <row r="1" spans="1:15" ht="39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15" ht="39" customHeight="1" x14ac:dyDescent="0.4">
      <c r="A2" s="141" t="s">
        <v>59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5" ht="39" customHeight="1" x14ac:dyDescent="0.4">
      <c r="A3" s="141" t="str">
        <f>درآمد!A3</f>
        <v>دوره یک ماهه منتهی به 31 خرداد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</row>
    <row r="4" spans="1:15" ht="39" customHeight="1" x14ac:dyDescent="0.4"/>
    <row r="5" spans="1:15" ht="39" customHeight="1" x14ac:dyDescent="0.4">
      <c r="A5" s="140" t="s">
        <v>134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</row>
    <row r="6" spans="1:15" ht="39" customHeight="1" x14ac:dyDescent="0.4">
      <c r="A6" s="15"/>
      <c r="B6" s="15"/>
      <c r="C6" s="155" t="s">
        <v>103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1:15" ht="39" customHeight="1" thickBot="1" x14ac:dyDescent="0.7">
      <c r="A7" s="161" t="s">
        <v>60</v>
      </c>
      <c r="B7" s="25"/>
      <c r="C7" s="131" t="str">
        <f>'درآمد سرمایه گذاری در سهام'!C7</f>
        <v>طی خرداد ماه</v>
      </c>
      <c r="D7" s="144"/>
      <c r="E7" s="144"/>
      <c r="F7" s="144"/>
      <c r="G7" s="144"/>
      <c r="H7" s="25"/>
      <c r="I7" s="131" t="str">
        <f>'درآمد سرمایه گذاری در سهام'!M7</f>
        <v>از ابتدای سال مالی تا پایان خرداد ماه</v>
      </c>
      <c r="J7" s="144"/>
      <c r="K7" s="144"/>
      <c r="L7" s="144"/>
      <c r="M7" s="144"/>
    </row>
    <row r="8" spans="1:15" ht="39" customHeight="1" thickBot="1" x14ac:dyDescent="0.7">
      <c r="A8" s="144"/>
      <c r="B8" s="25"/>
      <c r="C8" s="87" t="s">
        <v>90</v>
      </c>
      <c r="D8" s="25"/>
      <c r="E8" s="87" t="s">
        <v>83</v>
      </c>
      <c r="F8" s="25"/>
      <c r="G8" s="87" t="s">
        <v>91</v>
      </c>
      <c r="H8" s="25"/>
      <c r="I8" s="87" t="s">
        <v>90</v>
      </c>
      <c r="J8" s="25"/>
      <c r="K8" s="87" t="s">
        <v>83</v>
      </c>
      <c r="L8" s="25"/>
      <c r="M8" s="87" t="s">
        <v>91</v>
      </c>
    </row>
    <row r="9" spans="1:15" ht="39" customHeight="1" x14ac:dyDescent="0.6">
      <c r="A9" s="46" t="s">
        <v>105</v>
      </c>
      <c r="B9" s="18"/>
      <c r="C9" s="76">
        <v>134106519</v>
      </c>
      <c r="D9" s="26"/>
      <c r="E9" s="76">
        <v>0</v>
      </c>
      <c r="F9" s="26"/>
      <c r="G9" s="76">
        <f>C9+E9</f>
        <v>134106519</v>
      </c>
      <c r="H9" s="26"/>
      <c r="I9" s="76">
        <v>530374870</v>
      </c>
      <c r="J9" s="26"/>
      <c r="K9" s="76">
        <v>0</v>
      </c>
      <c r="L9" s="26"/>
      <c r="M9" s="76">
        <f>I9+K9</f>
        <v>530374870</v>
      </c>
    </row>
    <row r="10" spans="1:15" ht="39" customHeight="1" thickBot="1" x14ac:dyDescent="0.65">
      <c r="A10" s="46" t="s">
        <v>106</v>
      </c>
      <c r="B10" s="18"/>
      <c r="C10" s="84">
        <v>1964013</v>
      </c>
      <c r="D10" s="26"/>
      <c r="E10" s="84">
        <v>0</v>
      </c>
      <c r="F10" s="26"/>
      <c r="G10" s="84">
        <f>C10+E10</f>
        <v>1964013</v>
      </c>
      <c r="H10" s="26"/>
      <c r="I10" s="84">
        <v>25265193</v>
      </c>
      <c r="J10" s="26"/>
      <c r="K10" s="84">
        <v>0</v>
      </c>
      <c r="L10" s="26"/>
      <c r="M10" s="84">
        <f>I10+K10</f>
        <v>25265193</v>
      </c>
    </row>
    <row r="11" spans="1:15" ht="39" customHeight="1" thickBot="1" x14ac:dyDescent="0.65">
      <c r="A11" s="85"/>
      <c r="B11" s="18"/>
      <c r="C11" s="86">
        <f>SUM(C9:C10)</f>
        <v>136070532</v>
      </c>
      <c r="D11" s="7"/>
      <c r="E11" s="86">
        <f>SUM(E9:E10)</f>
        <v>0</v>
      </c>
      <c r="F11" s="7"/>
      <c r="G11" s="86">
        <f>SUM(G9:G10)</f>
        <v>136070532</v>
      </c>
      <c r="H11" s="7"/>
      <c r="I11" s="86">
        <f>SUM(I9:I10)</f>
        <v>555640063</v>
      </c>
      <c r="J11" s="7"/>
      <c r="K11" s="86">
        <f>SUM(K9:K10)</f>
        <v>0</v>
      </c>
      <c r="L11" s="7"/>
      <c r="M11" s="86">
        <f>SUM(M9:M10)</f>
        <v>555640063</v>
      </c>
      <c r="O11" s="64"/>
    </row>
    <row r="12" spans="1:15" ht="16.5" thickTop="1" x14ac:dyDescent="0.4">
      <c r="O12" s="64"/>
    </row>
    <row r="13" spans="1:15" ht="24.75" x14ac:dyDescent="0.4">
      <c r="C13" s="76">
        <f>'درآمد سپرده بانکی'!C12</f>
        <v>136070532</v>
      </c>
      <c r="D13" s="26"/>
      <c r="E13" s="26"/>
      <c r="F13" s="26"/>
      <c r="G13" s="26"/>
      <c r="H13" s="26"/>
      <c r="I13" s="76">
        <f>'درآمد سپرده بانکی'!G12</f>
        <v>555640063</v>
      </c>
      <c r="J13" s="26"/>
      <c r="K13" s="26"/>
      <c r="L13" s="26"/>
      <c r="M13" s="26"/>
    </row>
    <row r="14" spans="1:15" ht="24.75" x14ac:dyDescent="0.4">
      <c r="C14" s="76">
        <f>C13-C11</f>
        <v>0</v>
      </c>
      <c r="D14" s="26"/>
      <c r="E14" s="26"/>
      <c r="F14" s="26"/>
      <c r="G14" s="26"/>
      <c r="H14" s="26"/>
      <c r="I14" s="76">
        <f>I13-I11</f>
        <v>0</v>
      </c>
      <c r="J14" s="26"/>
      <c r="K14" s="26"/>
      <c r="L14" s="26"/>
      <c r="M14" s="76"/>
    </row>
    <row r="15" spans="1:15" ht="22.5" x14ac:dyDescent="0.4">
      <c r="I15" s="10"/>
      <c r="J15" s="14"/>
      <c r="K15" s="14"/>
      <c r="L15" s="14"/>
      <c r="M15" s="10"/>
    </row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5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62"/>
  <sheetViews>
    <sheetView rightToLeft="1" view="pageBreakPreview" topLeftCell="B52" zoomScale="62" zoomScaleNormal="100" zoomScaleSheetLayoutView="62" workbookViewId="0">
      <selection activeCell="S1" sqref="S1:T1048576"/>
    </sheetView>
  </sheetViews>
  <sheetFormatPr defaultColWidth="9.140625" defaultRowHeight="15.75" x14ac:dyDescent="0.4"/>
  <cols>
    <col min="1" max="1" width="52.5703125" style="19" customWidth="1"/>
    <col min="2" max="2" width="1.28515625" style="19" customWidth="1"/>
    <col min="3" max="3" width="29.85546875" style="19" customWidth="1"/>
    <col min="4" max="4" width="1.28515625" style="19" customWidth="1"/>
    <col min="5" max="5" width="35.5703125" style="19" customWidth="1"/>
    <col min="6" max="6" width="1.28515625" style="19" customWidth="1"/>
    <col min="7" max="7" width="35.42578125" style="19" customWidth="1"/>
    <col min="8" max="8" width="1.28515625" style="19" customWidth="1"/>
    <col min="9" max="9" width="48.85546875" style="19" customWidth="1"/>
    <col min="10" max="10" width="1.28515625" style="19" customWidth="1"/>
    <col min="11" max="11" width="27.5703125" style="19" customWidth="1"/>
    <col min="12" max="12" width="1.28515625" style="19" customWidth="1"/>
    <col min="13" max="13" width="33.5703125" style="19" customWidth="1"/>
    <col min="14" max="14" width="1.28515625" style="19" customWidth="1"/>
    <col min="15" max="15" width="36.140625" style="19" customWidth="1"/>
    <col min="16" max="16" width="1.28515625" style="19" customWidth="1"/>
    <col min="17" max="17" width="46.140625" style="19" bestFit="1" customWidth="1"/>
    <col min="18" max="18" width="1.28515625" style="19" customWidth="1"/>
    <col min="19" max="19" width="29.85546875" style="19" hidden="1" customWidth="1"/>
    <col min="20" max="20" width="27.28515625" style="19" hidden="1" customWidth="1"/>
    <col min="21" max="21" width="22.140625" style="19" bestFit="1" customWidth="1"/>
    <col min="22" max="22" width="14.28515625" style="19" bestFit="1" customWidth="1"/>
    <col min="23" max="23" width="12.7109375" style="19" bestFit="1" customWidth="1"/>
    <col min="24" max="16384" width="9.140625" style="19"/>
  </cols>
  <sheetData>
    <row r="1" spans="1:18" ht="44.25" customHeight="1" x14ac:dyDescent="0.4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8" ht="44.25" customHeight="1" x14ac:dyDescent="0.4">
      <c r="A2" s="132" t="s">
        <v>59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41"/>
    </row>
    <row r="3" spans="1:18" ht="44.25" customHeight="1" x14ac:dyDescent="0.4">
      <c r="A3" s="132" t="str">
        <f>درآمد!A3</f>
        <v>دوره یک ماهه منتهی به 31 خرداد 1405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41"/>
    </row>
    <row r="4" spans="1:18" ht="44.25" customHeight="1" x14ac:dyDescent="0.4"/>
    <row r="5" spans="1:18" ht="44.25" customHeight="1" x14ac:dyDescent="0.4">
      <c r="A5" s="133" t="s">
        <v>139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42"/>
    </row>
    <row r="6" spans="1:18" ht="44.25" customHeight="1" x14ac:dyDescent="0.4">
      <c r="A6" s="35"/>
      <c r="B6" s="35"/>
      <c r="C6" s="134" t="s">
        <v>103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42"/>
    </row>
    <row r="7" spans="1:18" ht="44.25" customHeight="1" thickBot="1" x14ac:dyDescent="0.7">
      <c r="A7" s="130" t="s">
        <v>60</v>
      </c>
      <c r="B7" s="29"/>
      <c r="C7" s="131" t="str">
        <f>'درآمد سرمایه گذاری در سهام'!C7</f>
        <v>طی خرداد ماه</v>
      </c>
      <c r="D7" s="131"/>
      <c r="E7" s="131"/>
      <c r="F7" s="131"/>
      <c r="G7" s="131"/>
      <c r="H7" s="131"/>
      <c r="I7" s="131"/>
      <c r="J7" s="29"/>
      <c r="K7" s="131" t="str">
        <f>'درآمد سرمایه گذاری در سهام'!M7</f>
        <v>از ابتدای سال مالی تا پایان خرداد ماه</v>
      </c>
      <c r="L7" s="131"/>
      <c r="M7" s="131"/>
      <c r="N7" s="131"/>
      <c r="O7" s="131"/>
      <c r="P7" s="131"/>
      <c r="Q7" s="131"/>
      <c r="R7" s="43"/>
    </row>
    <row r="8" spans="1:18" ht="62.25" customHeight="1" thickBot="1" x14ac:dyDescent="0.7">
      <c r="A8" s="131"/>
      <c r="B8" s="29"/>
      <c r="C8" s="90" t="s">
        <v>6</v>
      </c>
      <c r="D8" s="29"/>
      <c r="E8" s="90" t="s">
        <v>8</v>
      </c>
      <c r="F8" s="29"/>
      <c r="G8" s="90" t="s">
        <v>93</v>
      </c>
      <c r="H8" s="29"/>
      <c r="I8" s="90" t="s">
        <v>99</v>
      </c>
      <c r="J8" s="29"/>
      <c r="K8" s="90" t="s">
        <v>6</v>
      </c>
      <c r="L8" s="29"/>
      <c r="M8" s="90" t="s">
        <v>8</v>
      </c>
      <c r="N8" s="29"/>
      <c r="O8" s="90" t="s">
        <v>93</v>
      </c>
      <c r="P8" s="29"/>
      <c r="Q8" s="90" t="s">
        <v>99</v>
      </c>
      <c r="R8" s="44"/>
    </row>
    <row r="9" spans="1:18" ht="44.25" customHeight="1" x14ac:dyDescent="0.65">
      <c r="A9" s="116" t="s">
        <v>15</v>
      </c>
      <c r="B9" s="29"/>
      <c r="C9" s="117">
        <v>575412655</v>
      </c>
      <c r="D9" s="106"/>
      <c r="E9" s="117">
        <v>10113816254912</v>
      </c>
      <c r="F9" s="106"/>
      <c r="G9" s="117">
        <v>-6071144913822</v>
      </c>
      <c r="H9" s="106"/>
      <c r="I9" s="117">
        <f t="shared" ref="I9:I25" si="0">E9+G9</f>
        <v>4042671341090</v>
      </c>
      <c r="J9" s="106"/>
      <c r="K9" s="117">
        <v>575412655</v>
      </c>
      <c r="L9" s="106"/>
      <c r="M9" s="117">
        <v>10113816254912</v>
      </c>
      <c r="N9" s="106"/>
      <c r="O9" s="117">
        <v>-6088679841765</v>
      </c>
      <c r="P9" s="106"/>
      <c r="Q9" s="117">
        <f>M9+O9</f>
        <v>4025136413147</v>
      </c>
      <c r="R9" s="40"/>
    </row>
    <row r="10" spans="1:18" ht="44.25" customHeight="1" x14ac:dyDescent="0.65">
      <c r="A10" s="116" t="s">
        <v>27</v>
      </c>
      <c r="B10" s="29"/>
      <c r="C10" s="106">
        <v>1794900642</v>
      </c>
      <c r="D10" s="106"/>
      <c r="E10" s="106">
        <v>6166178547206</v>
      </c>
      <c r="F10" s="106"/>
      <c r="G10" s="106">
        <v>-3920188434915</v>
      </c>
      <c r="H10" s="106"/>
      <c r="I10" s="106">
        <f t="shared" si="0"/>
        <v>2245990112291</v>
      </c>
      <c r="J10" s="106"/>
      <c r="K10" s="106">
        <v>1794900642</v>
      </c>
      <c r="L10" s="106"/>
      <c r="M10" s="106">
        <v>6166178547206</v>
      </c>
      <c r="N10" s="106"/>
      <c r="O10" s="106">
        <v>-4046502616413</v>
      </c>
      <c r="P10" s="106"/>
      <c r="Q10" s="106">
        <f>M10+O10</f>
        <v>2119675930793</v>
      </c>
      <c r="R10" s="40"/>
    </row>
    <row r="11" spans="1:18" ht="44.25" customHeight="1" x14ac:dyDescent="0.4">
      <c r="A11" s="116" t="s">
        <v>17</v>
      </c>
      <c r="B11" s="60"/>
      <c r="C11" s="106">
        <v>4568467397</v>
      </c>
      <c r="D11" s="106"/>
      <c r="E11" s="106">
        <v>21692857959170</v>
      </c>
      <c r="F11" s="106"/>
      <c r="G11" s="106">
        <v>-17957972300408</v>
      </c>
      <c r="H11" s="106"/>
      <c r="I11" s="106">
        <f t="shared" si="0"/>
        <v>3734885658762</v>
      </c>
      <c r="J11" s="106"/>
      <c r="K11" s="106">
        <v>4568467397</v>
      </c>
      <c r="L11" s="106"/>
      <c r="M11" s="106">
        <v>21692857959170</v>
      </c>
      <c r="N11" s="106"/>
      <c r="O11" s="106">
        <v>-20149889526862</v>
      </c>
      <c r="P11" s="106"/>
      <c r="Q11" s="106">
        <f t="shared" ref="Q11:Q27" si="1">M11+O11</f>
        <v>1542968432308</v>
      </c>
      <c r="R11" s="40"/>
    </row>
    <row r="12" spans="1:18" ht="44.25" customHeight="1" x14ac:dyDescent="0.65">
      <c r="A12" s="116" t="s">
        <v>21</v>
      </c>
      <c r="B12" s="29"/>
      <c r="C12" s="106">
        <v>1663461944</v>
      </c>
      <c r="D12" s="106"/>
      <c r="E12" s="106">
        <v>5553402558874</v>
      </c>
      <c r="F12" s="106"/>
      <c r="G12" s="106">
        <v>-4550901362034</v>
      </c>
      <c r="H12" s="106"/>
      <c r="I12" s="106">
        <f t="shared" si="0"/>
        <v>1002501196840</v>
      </c>
      <c r="J12" s="106"/>
      <c r="K12" s="106">
        <v>1663461944</v>
      </c>
      <c r="L12" s="106"/>
      <c r="M12" s="106">
        <v>5553402558874</v>
      </c>
      <c r="N12" s="106"/>
      <c r="O12" s="106">
        <v>-4724672397540</v>
      </c>
      <c r="P12" s="106"/>
      <c r="Q12" s="106">
        <f t="shared" si="1"/>
        <v>828730161334</v>
      </c>
      <c r="R12" s="40"/>
    </row>
    <row r="13" spans="1:18" ht="44.25" customHeight="1" x14ac:dyDescent="0.4">
      <c r="A13" s="116" t="s">
        <v>24</v>
      </c>
      <c r="B13" s="60"/>
      <c r="C13" s="106">
        <v>1376128527</v>
      </c>
      <c r="D13" s="106"/>
      <c r="E13" s="106">
        <v>3807603911345</v>
      </c>
      <c r="F13" s="106"/>
      <c r="G13" s="106">
        <v>-2765291248001</v>
      </c>
      <c r="H13" s="106"/>
      <c r="I13" s="106">
        <f t="shared" si="0"/>
        <v>1042312663344</v>
      </c>
      <c r="J13" s="106"/>
      <c r="K13" s="106">
        <v>1376128527</v>
      </c>
      <c r="L13" s="106"/>
      <c r="M13" s="106">
        <v>3807603911345</v>
      </c>
      <c r="N13" s="106"/>
      <c r="O13" s="106">
        <v>-3096183907732</v>
      </c>
      <c r="P13" s="106"/>
      <c r="Q13" s="106">
        <f t="shared" si="1"/>
        <v>711420003613</v>
      </c>
      <c r="R13" s="40"/>
    </row>
    <row r="14" spans="1:18" ht="44.25" customHeight="1" x14ac:dyDescent="0.4">
      <c r="A14" s="116" t="s">
        <v>140</v>
      </c>
      <c r="B14" s="60"/>
      <c r="C14" s="106">
        <v>3281930805</v>
      </c>
      <c r="D14" s="106"/>
      <c r="E14" s="106">
        <v>10074429043470</v>
      </c>
      <c r="F14" s="106"/>
      <c r="G14" s="106">
        <v>-9503109158825</v>
      </c>
      <c r="H14" s="106"/>
      <c r="I14" s="106">
        <f t="shared" si="0"/>
        <v>571319884645</v>
      </c>
      <c r="J14" s="106"/>
      <c r="K14" s="106">
        <v>3281930805</v>
      </c>
      <c r="L14" s="106"/>
      <c r="M14" s="106">
        <v>10074429043470</v>
      </c>
      <c r="N14" s="106"/>
      <c r="O14" s="106">
        <v>-9598285138008</v>
      </c>
      <c r="P14" s="106"/>
      <c r="Q14" s="106">
        <f t="shared" si="1"/>
        <v>476143905462</v>
      </c>
      <c r="R14" s="40"/>
    </row>
    <row r="15" spans="1:18" ht="44.25" customHeight="1" x14ac:dyDescent="0.4">
      <c r="A15" s="116" t="s">
        <v>13</v>
      </c>
      <c r="B15" s="60"/>
      <c r="C15" s="106">
        <v>23930027</v>
      </c>
      <c r="D15" s="106"/>
      <c r="E15" s="106">
        <v>1508837115325</v>
      </c>
      <c r="F15" s="106"/>
      <c r="G15" s="106">
        <v>-1342842642591</v>
      </c>
      <c r="H15" s="106"/>
      <c r="I15" s="106">
        <f t="shared" si="0"/>
        <v>165994472734</v>
      </c>
      <c r="J15" s="106"/>
      <c r="K15" s="106">
        <v>23930027</v>
      </c>
      <c r="L15" s="106"/>
      <c r="M15" s="106">
        <v>1508837115325</v>
      </c>
      <c r="N15" s="106"/>
      <c r="O15" s="106">
        <v>-1424066976581</v>
      </c>
      <c r="P15" s="106"/>
      <c r="Q15" s="106">
        <f t="shared" si="1"/>
        <v>84770138744</v>
      </c>
      <c r="R15" s="40"/>
    </row>
    <row r="16" spans="1:18" ht="44.25" customHeight="1" x14ac:dyDescent="0.4">
      <c r="A16" s="116" t="s">
        <v>14</v>
      </c>
      <c r="B16" s="60"/>
      <c r="C16" s="106">
        <v>14000000</v>
      </c>
      <c r="D16" s="106"/>
      <c r="E16" s="106">
        <v>187177636800</v>
      </c>
      <c r="F16" s="106"/>
      <c r="G16" s="106">
        <v>-114278216149</v>
      </c>
      <c r="H16" s="106"/>
      <c r="I16" s="106">
        <f t="shared" si="0"/>
        <v>72899420651</v>
      </c>
      <c r="J16" s="106"/>
      <c r="K16" s="106">
        <v>14000000</v>
      </c>
      <c r="L16" s="106"/>
      <c r="M16" s="106">
        <v>187177636800</v>
      </c>
      <c r="N16" s="106"/>
      <c r="O16" s="106">
        <v>-115529219872</v>
      </c>
      <c r="P16" s="106"/>
      <c r="Q16" s="106">
        <f t="shared" si="1"/>
        <v>71648416928</v>
      </c>
      <c r="R16" s="40"/>
    </row>
    <row r="17" spans="1:21" ht="44.25" customHeight="1" x14ac:dyDescent="0.4">
      <c r="A17" s="116" t="s">
        <v>12</v>
      </c>
      <c r="B17" s="60"/>
      <c r="C17" s="106">
        <v>424926864</v>
      </c>
      <c r="D17" s="106"/>
      <c r="E17" s="106">
        <v>993148567905</v>
      </c>
      <c r="F17" s="106"/>
      <c r="G17" s="106">
        <v>-976631319971</v>
      </c>
      <c r="H17" s="106"/>
      <c r="I17" s="106">
        <f t="shared" si="0"/>
        <v>16517247934</v>
      </c>
      <c r="J17" s="106"/>
      <c r="K17" s="106">
        <v>424926864</v>
      </c>
      <c r="L17" s="106"/>
      <c r="M17" s="106">
        <v>993148567905</v>
      </c>
      <c r="N17" s="106"/>
      <c r="O17" s="106">
        <v>-939601236353</v>
      </c>
      <c r="P17" s="106"/>
      <c r="Q17" s="106">
        <f t="shared" si="1"/>
        <v>53547331552</v>
      </c>
      <c r="R17" s="40"/>
    </row>
    <row r="18" spans="1:21" ht="44.25" customHeight="1" x14ac:dyDescent="0.4">
      <c r="A18" s="116" t="s">
        <v>20</v>
      </c>
      <c r="B18" s="60"/>
      <c r="C18" s="106">
        <v>9127103</v>
      </c>
      <c r="D18" s="106"/>
      <c r="E18" s="106">
        <v>177843244833</v>
      </c>
      <c r="F18" s="106"/>
      <c r="G18" s="106">
        <v>-144726232787</v>
      </c>
      <c r="H18" s="106"/>
      <c r="I18" s="106">
        <f t="shared" si="0"/>
        <v>33117012046</v>
      </c>
      <c r="J18" s="106"/>
      <c r="K18" s="106">
        <v>9127103</v>
      </c>
      <c r="L18" s="106"/>
      <c r="M18" s="106">
        <v>177843244833</v>
      </c>
      <c r="N18" s="106"/>
      <c r="O18" s="106">
        <v>-141142960577</v>
      </c>
      <c r="P18" s="106"/>
      <c r="Q18" s="106">
        <f t="shared" si="1"/>
        <v>36700284256</v>
      </c>
      <c r="R18" s="40"/>
    </row>
    <row r="19" spans="1:21" ht="44.25" customHeight="1" x14ac:dyDescent="0.65">
      <c r="A19" s="116" t="s">
        <v>18</v>
      </c>
      <c r="B19" s="29"/>
      <c r="C19" s="106">
        <v>396688047</v>
      </c>
      <c r="D19" s="106"/>
      <c r="E19" s="106">
        <v>206517399887</v>
      </c>
      <c r="F19" s="106"/>
      <c r="G19" s="106">
        <v>-171262902668</v>
      </c>
      <c r="H19" s="106"/>
      <c r="I19" s="106">
        <f t="shared" si="0"/>
        <v>35254497219</v>
      </c>
      <c r="J19" s="106"/>
      <c r="K19" s="106">
        <v>396688047</v>
      </c>
      <c r="L19" s="106"/>
      <c r="M19" s="106">
        <v>206517399887</v>
      </c>
      <c r="N19" s="106"/>
      <c r="O19" s="106">
        <v>-172055801926</v>
      </c>
      <c r="P19" s="106"/>
      <c r="Q19" s="106">
        <f t="shared" si="1"/>
        <v>34461597961</v>
      </c>
      <c r="R19" s="40"/>
    </row>
    <row r="20" spans="1:21" ht="44.25" customHeight="1" x14ac:dyDescent="0.65">
      <c r="A20" s="116" t="s">
        <v>16</v>
      </c>
      <c r="B20" s="29"/>
      <c r="C20" s="106">
        <v>4100000</v>
      </c>
      <c r="D20" s="106"/>
      <c r="E20" s="106">
        <v>45311537040</v>
      </c>
      <c r="F20" s="106"/>
      <c r="G20" s="106">
        <v>-42022725696</v>
      </c>
      <c r="H20" s="106"/>
      <c r="I20" s="106">
        <f t="shared" si="0"/>
        <v>3288811344</v>
      </c>
      <c r="J20" s="106"/>
      <c r="K20" s="106">
        <v>4100000</v>
      </c>
      <c r="L20" s="106"/>
      <c r="M20" s="106">
        <v>45311537040</v>
      </c>
      <c r="N20" s="106"/>
      <c r="O20" s="106">
        <v>-36134516807</v>
      </c>
      <c r="P20" s="106"/>
      <c r="Q20" s="106">
        <f t="shared" si="1"/>
        <v>9177020233</v>
      </c>
      <c r="R20" s="40"/>
    </row>
    <row r="21" spans="1:21" ht="44.25" customHeight="1" x14ac:dyDescent="0.4">
      <c r="A21" s="116" t="s">
        <v>157</v>
      </c>
      <c r="B21" s="60"/>
      <c r="C21" s="106">
        <v>44314958</v>
      </c>
      <c r="D21" s="106"/>
      <c r="E21" s="106">
        <v>46451061284</v>
      </c>
      <c r="F21" s="106"/>
      <c r="G21" s="106">
        <v>-42598590043</v>
      </c>
      <c r="H21" s="106"/>
      <c r="I21" s="106">
        <f t="shared" si="0"/>
        <v>3852471241</v>
      </c>
      <c r="J21" s="106"/>
      <c r="K21" s="106">
        <v>44314958</v>
      </c>
      <c r="L21" s="106"/>
      <c r="M21" s="106">
        <v>46451061284</v>
      </c>
      <c r="N21" s="106"/>
      <c r="O21" s="106">
        <v>-44802422538</v>
      </c>
      <c r="P21" s="106"/>
      <c r="Q21" s="106">
        <f t="shared" si="1"/>
        <v>1648638746</v>
      </c>
      <c r="R21" s="40"/>
    </row>
    <row r="22" spans="1:21" ht="44.25" customHeight="1" x14ac:dyDescent="0.65">
      <c r="A22" s="116" t="s">
        <v>19</v>
      </c>
      <c r="B22" s="29"/>
      <c r="C22" s="106">
        <v>30718316</v>
      </c>
      <c r="D22" s="106"/>
      <c r="E22" s="106">
        <v>49971411289</v>
      </c>
      <c r="F22" s="106"/>
      <c r="G22" s="106">
        <v>-45704810448</v>
      </c>
      <c r="H22" s="106"/>
      <c r="I22" s="106">
        <f t="shared" si="0"/>
        <v>4266600841</v>
      </c>
      <c r="J22" s="106"/>
      <c r="K22" s="106">
        <v>30718316</v>
      </c>
      <c r="L22" s="106"/>
      <c r="M22" s="106">
        <v>49971411289</v>
      </c>
      <c r="N22" s="106"/>
      <c r="O22" s="106">
        <v>-49510986738</v>
      </c>
      <c r="P22" s="106"/>
      <c r="Q22" s="106">
        <f t="shared" si="1"/>
        <v>460424551</v>
      </c>
      <c r="R22" s="40"/>
    </row>
    <row r="23" spans="1:21" ht="44.25" customHeight="1" x14ac:dyDescent="0.4">
      <c r="A23" s="116" t="s">
        <v>26</v>
      </c>
      <c r="B23" s="60"/>
      <c r="C23" s="106">
        <v>85081</v>
      </c>
      <c r="D23" s="106"/>
      <c r="E23" s="106">
        <v>174368510</v>
      </c>
      <c r="F23" s="106"/>
      <c r="G23" s="106">
        <v>-151839180</v>
      </c>
      <c r="H23" s="106"/>
      <c r="I23" s="106">
        <f t="shared" si="0"/>
        <v>22529330</v>
      </c>
      <c r="J23" s="106"/>
      <c r="K23" s="106">
        <v>85081</v>
      </c>
      <c r="L23" s="106"/>
      <c r="M23" s="106">
        <v>174368510</v>
      </c>
      <c r="N23" s="106"/>
      <c r="O23" s="106">
        <v>-163911500</v>
      </c>
      <c r="P23" s="106"/>
      <c r="Q23" s="106">
        <f t="shared" si="1"/>
        <v>10457010</v>
      </c>
      <c r="R23" s="40"/>
    </row>
    <row r="24" spans="1:21" ht="44.25" customHeight="1" x14ac:dyDescent="0.4">
      <c r="A24" s="116" t="s">
        <v>25</v>
      </c>
      <c r="B24" s="60"/>
      <c r="C24" s="106">
        <v>128800000</v>
      </c>
      <c r="D24" s="61"/>
      <c r="E24" s="106">
        <v>1934392743360</v>
      </c>
      <c r="F24" s="61"/>
      <c r="G24" s="106">
        <v>-1843479191636</v>
      </c>
      <c r="H24" s="61"/>
      <c r="I24" s="106">
        <f t="shared" si="0"/>
        <v>90913551724</v>
      </c>
      <c r="J24" s="61"/>
      <c r="K24" s="106">
        <v>128800000</v>
      </c>
      <c r="L24" s="61"/>
      <c r="M24" s="106">
        <v>1934392743360</v>
      </c>
      <c r="N24" s="61"/>
      <c r="O24" s="106">
        <v>-1962200195952</v>
      </c>
      <c r="P24" s="61"/>
      <c r="Q24" s="106">
        <f t="shared" si="1"/>
        <v>-27807452592</v>
      </c>
      <c r="R24" s="40"/>
    </row>
    <row r="25" spans="1:21" ht="44.25" customHeight="1" x14ac:dyDescent="0.65">
      <c r="A25" s="116" t="s">
        <v>28</v>
      </c>
      <c r="B25" s="29"/>
      <c r="C25" s="106">
        <v>221574792</v>
      </c>
      <c r="D25" s="106"/>
      <c r="E25" s="106">
        <v>471817028081</v>
      </c>
      <c r="F25" s="106"/>
      <c r="G25" s="106">
        <v>-434399345720</v>
      </c>
      <c r="H25" s="106"/>
      <c r="I25" s="106">
        <f t="shared" si="0"/>
        <v>37417682361</v>
      </c>
      <c r="J25" s="106"/>
      <c r="K25" s="106">
        <v>221574792</v>
      </c>
      <c r="L25" s="106"/>
      <c r="M25" s="106">
        <v>471817028081</v>
      </c>
      <c r="N25" s="106"/>
      <c r="O25" s="106">
        <v>-551019084206</v>
      </c>
      <c r="P25" s="106"/>
      <c r="Q25" s="106">
        <f t="shared" si="1"/>
        <v>-79202056125</v>
      </c>
      <c r="R25" s="40"/>
    </row>
    <row r="26" spans="1:21" ht="44.25" customHeight="1" x14ac:dyDescent="0.65">
      <c r="A26" s="116" t="s">
        <v>141</v>
      </c>
      <c r="B26" s="29"/>
      <c r="C26" s="106">
        <v>0</v>
      </c>
      <c r="D26" s="106"/>
      <c r="E26" s="106">
        <v>0</v>
      </c>
      <c r="F26" s="106"/>
      <c r="G26" s="106">
        <v>59624792226</v>
      </c>
      <c r="H26" s="106"/>
      <c r="I26" s="106">
        <v>59624792226</v>
      </c>
      <c r="J26" s="106"/>
      <c r="K26" s="106">
        <v>0</v>
      </c>
      <c r="L26" s="106"/>
      <c r="M26" s="106">
        <v>0</v>
      </c>
      <c r="N26" s="106"/>
      <c r="O26" s="106">
        <v>0</v>
      </c>
      <c r="P26" s="106"/>
      <c r="Q26" s="106">
        <f t="shared" si="1"/>
        <v>0</v>
      </c>
      <c r="R26" s="40"/>
    </row>
    <row r="27" spans="1:21" ht="44.25" customHeight="1" thickBot="1" x14ac:dyDescent="0.7">
      <c r="A27" s="116" t="s">
        <v>23</v>
      </c>
      <c r="B27" s="29"/>
      <c r="C27" s="106">
        <v>0</v>
      </c>
      <c r="D27" s="106"/>
      <c r="E27" s="106">
        <v>0</v>
      </c>
      <c r="F27" s="106"/>
      <c r="G27" s="106">
        <v>14947931650</v>
      </c>
      <c r="H27" s="106"/>
      <c r="I27" s="106">
        <v>14947931650</v>
      </c>
      <c r="J27" s="106"/>
      <c r="K27" s="106">
        <v>0</v>
      </c>
      <c r="L27" s="106"/>
      <c r="M27" s="106">
        <v>0</v>
      </c>
      <c r="N27" s="106"/>
      <c r="O27" s="106">
        <v>0</v>
      </c>
      <c r="P27" s="106"/>
      <c r="Q27" s="106">
        <f t="shared" si="1"/>
        <v>0</v>
      </c>
      <c r="R27" s="40"/>
      <c r="S27" s="27">
        <f>'درآمد سرمایه گذاری در سهام'!O38</f>
        <v>9889489647921</v>
      </c>
      <c r="T27" s="27">
        <f>'درآمد سرمایه گذاری در سهام'!E38</f>
        <v>13177797878273</v>
      </c>
    </row>
    <row r="28" spans="1:21" ht="44.25" customHeight="1" thickBot="1" x14ac:dyDescent="0.7">
      <c r="A28" s="118"/>
      <c r="B28" s="29"/>
      <c r="C28" s="119">
        <f>SUM(C9:C27)</f>
        <v>14558567158</v>
      </c>
      <c r="D28" s="95"/>
      <c r="E28" s="119">
        <f>SUM(E9:E27)</f>
        <v>63029930389291</v>
      </c>
      <c r="F28" s="95"/>
      <c r="G28" s="119">
        <f>SUM(G9:G27)</f>
        <v>-49852132511018</v>
      </c>
      <c r="H28" s="95"/>
      <c r="I28" s="119">
        <f>SUM(I9:I27)</f>
        <v>13177797878273</v>
      </c>
      <c r="J28" s="95"/>
      <c r="K28" s="119">
        <f>SUM(K9:K27)</f>
        <v>14558567158</v>
      </c>
      <c r="L28" s="95"/>
      <c r="M28" s="119">
        <f>SUM(M9:M27)</f>
        <v>63029930389291</v>
      </c>
      <c r="N28" s="95"/>
      <c r="O28" s="119">
        <f>SUM(O9:O27)</f>
        <v>-53140440741370</v>
      </c>
      <c r="P28" s="95"/>
      <c r="Q28" s="119">
        <f>SUM(Q9:Q27)</f>
        <v>9889489647921</v>
      </c>
      <c r="R28" s="40"/>
      <c r="S28" s="106">
        <f>S27-Q28</f>
        <v>0</v>
      </c>
      <c r="T28" s="27">
        <f>T27-I28</f>
        <v>0</v>
      </c>
      <c r="U28" s="12"/>
    </row>
    <row r="29" spans="1:21" ht="28.5" thickTop="1" x14ac:dyDescent="0.4">
      <c r="S29" s="106"/>
      <c r="T29" s="27"/>
      <c r="U29" s="12"/>
    </row>
    <row r="30" spans="1:21" ht="27.75" x14ac:dyDescent="0.4">
      <c r="S30" s="106"/>
      <c r="T30" s="27"/>
      <c r="U30" s="27"/>
    </row>
    <row r="31" spans="1:21" ht="44.25" customHeight="1" x14ac:dyDescent="0.4">
      <c r="A31" s="132" t="s">
        <v>0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S31" s="106"/>
      <c r="T31" s="27"/>
      <c r="U31" s="27"/>
    </row>
    <row r="32" spans="1:21" ht="44.25" customHeight="1" x14ac:dyDescent="0.4">
      <c r="A32" s="132" t="s">
        <v>59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</row>
    <row r="33" spans="1:21" ht="44.25" customHeight="1" x14ac:dyDescent="0.4">
      <c r="A33" s="132" t="str">
        <f>A3</f>
        <v>دوره یک ماهه منتهی به 31 خرداد 1405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</row>
    <row r="34" spans="1:21" ht="44.25" customHeight="1" x14ac:dyDescent="0.4"/>
    <row r="35" spans="1:21" ht="44.25" customHeight="1" x14ac:dyDescent="0.4">
      <c r="A35" s="133" t="s">
        <v>138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</row>
    <row r="36" spans="1:21" ht="44.25" customHeight="1" x14ac:dyDescent="0.4">
      <c r="A36" s="35"/>
      <c r="B36" s="35"/>
      <c r="C36" s="134" t="s">
        <v>103</v>
      </c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</row>
    <row r="37" spans="1:21" ht="60.75" customHeight="1" thickBot="1" x14ac:dyDescent="0.7">
      <c r="A37" s="130" t="s">
        <v>60</v>
      </c>
      <c r="B37" s="29"/>
      <c r="C37" s="131" t="str">
        <f>C7</f>
        <v>طی خرداد ماه</v>
      </c>
      <c r="D37" s="131"/>
      <c r="E37" s="131"/>
      <c r="F37" s="131"/>
      <c r="G37" s="131"/>
      <c r="H37" s="131"/>
      <c r="I37" s="131"/>
      <c r="J37" s="29"/>
      <c r="K37" s="131" t="str">
        <f>K7</f>
        <v>از ابتدای سال مالی تا پایان خرداد ماه</v>
      </c>
      <c r="L37" s="131"/>
      <c r="M37" s="131"/>
      <c r="N37" s="131"/>
      <c r="O37" s="131"/>
      <c r="P37" s="131"/>
      <c r="Q37" s="131"/>
    </row>
    <row r="38" spans="1:21" ht="69" customHeight="1" thickBot="1" x14ac:dyDescent="0.7">
      <c r="A38" s="131"/>
      <c r="B38" s="29"/>
      <c r="C38" s="90" t="s">
        <v>6</v>
      </c>
      <c r="D38" s="29"/>
      <c r="E38" s="90" t="s">
        <v>8</v>
      </c>
      <c r="F38" s="29"/>
      <c r="G38" s="90" t="s">
        <v>93</v>
      </c>
      <c r="H38" s="29"/>
      <c r="I38" s="90" t="s">
        <v>99</v>
      </c>
      <c r="J38" s="29"/>
      <c r="K38" s="90" t="s">
        <v>6</v>
      </c>
      <c r="L38" s="29"/>
      <c r="M38" s="90" t="s">
        <v>8</v>
      </c>
      <c r="N38" s="29"/>
      <c r="O38" s="90" t="s">
        <v>93</v>
      </c>
      <c r="P38" s="29"/>
      <c r="Q38" s="90" t="s">
        <v>99</v>
      </c>
    </row>
    <row r="39" spans="1:21" ht="44.25" customHeight="1" x14ac:dyDescent="0.65">
      <c r="A39" s="116" t="s">
        <v>40</v>
      </c>
      <c r="B39" s="29"/>
      <c r="C39" s="106">
        <v>54516454</v>
      </c>
      <c r="D39" s="106"/>
      <c r="E39" s="106">
        <v>1802357818527</v>
      </c>
      <c r="F39" s="106"/>
      <c r="G39" s="106">
        <v>-1878015987049</v>
      </c>
      <c r="H39" s="106"/>
      <c r="I39" s="127">
        <f t="shared" ref="I39:I48" si="2">E39+G39</f>
        <v>-75658168522</v>
      </c>
      <c r="J39" s="106"/>
      <c r="K39" s="106">
        <v>54516454</v>
      </c>
      <c r="L39" s="106"/>
      <c r="M39" s="106">
        <v>1802357818527</v>
      </c>
      <c r="N39" s="106"/>
      <c r="O39" s="106">
        <v>-1737992348094</v>
      </c>
      <c r="P39" s="106"/>
      <c r="Q39" s="106">
        <f>M39+O39</f>
        <v>64365470433</v>
      </c>
      <c r="S39" s="106"/>
      <c r="T39" s="106"/>
      <c r="U39" s="106"/>
    </row>
    <row r="40" spans="1:21" ht="44.25" customHeight="1" x14ac:dyDescent="0.65">
      <c r="A40" s="116" t="s">
        <v>70</v>
      </c>
      <c r="B40" s="29"/>
      <c r="C40" s="106">
        <v>37150000</v>
      </c>
      <c r="D40" s="106"/>
      <c r="E40" s="106">
        <v>626749350922</v>
      </c>
      <c r="F40" s="106"/>
      <c r="G40" s="106">
        <v>-611281015689</v>
      </c>
      <c r="H40" s="106"/>
      <c r="I40" s="127">
        <f t="shared" si="2"/>
        <v>15468335233</v>
      </c>
      <c r="J40" s="106"/>
      <c r="K40" s="106">
        <v>37150000</v>
      </c>
      <c r="L40" s="106"/>
      <c r="M40" s="106">
        <v>626749350922</v>
      </c>
      <c r="N40" s="106"/>
      <c r="O40" s="106">
        <v>-576449864414</v>
      </c>
      <c r="P40" s="106"/>
      <c r="Q40" s="106">
        <f>M40+O40</f>
        <v>50299486508</v>
      </c>
      <c r="S40" s="106"/>
      <c r="T40" s="106"/>
      <c r="U40" s="106"/>
    </row>
    <row r="41" spans="1:21" ht="44.25" customHeight="1" x14ac:dyDescent="0.65">
      <c r="A41" s="116" t="s">
        <v>42</v>
      </c>
      <c r="B41" s="29"/>
      <c r="C41" s="106">
        <v>31600000</v>
      </c>
      <c r="D41" s="106"/>
      <c r="E41" s="106">
        <v>554217556887</v>
      </c>
      <c r="F41" s="106"/>
      <c r="G41" s="106">
        <v>-574934059777</v>
      </c>
      <c r="H41" s="106"/>
      <c r="I41" s="127">
        <f t="shared" si="2"/>
        <v>-20716502890</v>
      </c>
      <c r="J41" s="106"/>
      <c r="K41" s="106">
        <v>31600000</v>
      </c>
      <c r="L41" s="106"/>
      <c r="M41" s="106">
        <v>554217556887</v>
      </c>
      <c r="N41" s="106"/>
      <c r="O41" s="106">
        <v>-525252531539</v>
      </c>
      <c r="P41" s="106"/>
      <c r="Q41" s="106">
        <f t="shared" ref="Q41:Q48" si="3">M41+O41</f>
        <v>28965025348</v>
      </c>
      <c r="S41" s="106"/>
      <c r="T41" s="106"/>
      <c r="U41" s="106"/>
    </row>
    <row r="42" spans="1:21" ht="44.25" customHeight="1" x14ac:dyDescent="0.65">
      <c r="A42" s="116" t="s">
        <v>39</v>
      </c>
      <c r="B42" s="29"/>
      <c r="C42" s="106">
        <v>6460000</v>
      </c>
      <c r="D42" s="106"/>
      <c r="E42" s="106">
        <v>278923888874</v>
      </c>
      <c r="F42" s="106"/>
      <c r="G42" s="106">
        <v>-271219950750</v>
      </c>
      <c r="H42" s="106"/>
      <c r="I42" s="127">
        <f t="shared" si="2"/>
        <v>7703938124</v>
      </c>
      <c r="J42" s="106"/>
      <c r="K42" s="106">
        <v>6460000</v>
      </c>
      <c r="L42" s="106"/>
      <c r="M42" s="106">
        <v>278923888874</v>
      </c>
      <c r="N42" s="106"/>
      <c r="O42" s="106">
        <v>-250000218418</v>
      </c>
      <c r="P42" s="106"/>
      <c r="Q42" s="106">
        <f t="shared" si="3"/>
        <v>28923670456</v>
      </c>
      <c r="S42" s="106"/>
      <c r="T42" s="106"/>
      <c r="U42" s="106"/>
    </row>
    <row r="43" spans="1:21" ht="44.25" customHeight="1" x14ac:dyDescent="0.65">
      <c r="A43" s="116" t="s">
        <v>179</v>
      </c>
      <c r="B43" s="29"/>
      <c r="C43" s="106">
        <v>4285000</v>
      </c>
      <c r="D43" s="106"/>
      <c r="E43" s="106">
        <v>312556867139</v>
      </c>
      <c r="F43" s="106"/>
      <c r="G43" s="106">
        <v>-303998594165</v>
      </c>
      <c r="H43" s="106"/>
      <c r="I43" s="127">
        <f t="shared" si="2"/>
        <v>8558272974</v>
      </c>
      <c r="J43" s="106"/>
      <c r="K43" s="106">
        <v>4285000</v>
      </c>
      <c r="L43" s="106"/>
      <c r="M43" s="106">
        <v>312556867139</v>
      </c>
      <c r="N43" s="106"/>
      <c r="O43" s="106">
        <v>-299966301785</v>
      </c>
      <c r="P43" s="106"/>
      <c r="Q43" s="106">
        <f t="shared" si="3"/>
        <v>12590565354</v>
      </c>
      <c r="S43" s="106"/>
      <c r="T43" s="106"/>
      <c r="U43" s="106"/>
    </row>
    <row r="44" spans="1:21" ht="44.25" customHeight="1" x14ac:dyDescent="0.65">
      <c r="A44" s="116" t="s">
        <v>146</v>
      </c>
      <c r="B44" s="29"/>
      <c r="C44" s="106">
        <v>19770000</v>
      </c>
      <c r="D44" s="106"/>
      <c r="E44" s="106">
        <v>519482590131</v>
      </c>
      <c r="F44" s="106"/>
      <c r="G44" s="106">
        <v>-516642151542</v>
      </c>
      <c r="H44" s="106"/>
      <c r="I44" s="127">
        <f t="shared" si="2"/>
        <v>2840438589</v>
      </c>
      <c r="J44" s="106"/>
      <c r="K44" s="106">
        <v>19770000</v>
      </c>
      <c r="L44" s="106"/>
      <c r="M44" s="106">
        <v>519482590131</v>
      </c>
      <c r="N44" s="106"/>
      <c r="O44" s="106">
        <v>-516642151544</v>
      </c>
      <c r="P44" s="106"/>
      <c r="Q44" s="106">
        <f t="shared" si="3"/>
        <v>2840438587</v>
      </c>
      <c r="S44" s="106"/>
      <c r="T44" s="106"/>
      <c r="U44" s="106"/>
    </row>
    <row r="45" spans="1:21" ht="44.25" customHeight="1" x14ac:dyDescent="0.65">
      <c r="A45" s="116" t="s">
        <v>188</v>
      </c>
      <c r="B45" s="29"/>
      <c r="C45" s="106">
        <v>11500000</v>
      </c>
      <c r="D45" s="106"/>
      <c r="E45" s="106">
        <v>181368595659</v>
      </c>
      <c r="F45" s="106"/>
      <c r="G45" s="106">
        <v>-180328971782</v>
      </c>
      <c r="H45" s="106"/>
      <c r="I45" s="127">
        <f t="shared" si="2"/>
        <v>1039623877</v>
      </c>
      <c r="J45" s="106"/>
      <c r="K45" s="106">
        <v>11500000</v>
      </c>
      <c r="L45" s="106"/>
      <c r="M45" s="106">
        <v>181368595659</v>
      </c>
      <c r="N45" s="106"/>
      <c r="O45" s="106">
        <v>-180328971782</v>
      </c>
      <c r="P45" s="106"/>
      <c r="Q45" s="106">
        <f t="shared" si="3"/>
        <v>1039623877</v>
      </c>
      <c r="S45" s="106"/>
      <c r="T45" s="106"/>
      <c r="U45" s="106"/>
    </row>
    <row r="46" spans="1:21" ht="44.25" customHeight="1" x14ac:dyDescent="0.65">
      <c r="A46" s="116" t="s">
        <v>155</v>
      </c>
      <c r="B46" s="29"/>
      <c r="C46" s="106">
        <v>750000</v>
      </c>
      <c r="D46" s="106"/>
      <c r="E46" s="106">
        <v>8339911875</v>
      </c>
      <c r="F46" s="106"/>
      <c r="G46" s="106">
        <v>-6933156680</v>
      </c>
      <c r="H46" s="106"/>
      <c r="I46" s="127">
        <f t="shared" si="2"/>
        <v>1406755195</v>
      </c>
      <c r="J46" s="106"/>
      <c r="K46" s="106">
        <v>750000</v>
      </c>
      <c r="L46" s="106"/>
      <c r="M46" s="106">
        <v>8339911875</v>
      </c>
      <c r="N46" s="106"/>
      <c r="O46" s="106">
        <v>-7307689183</v>
      </c>
      <c r="P46" s="106"/>
      <c r="Q46" s="106">
        <f t="shared" si="3"/>
        <v>1032222692</v>
      </c>
      <c r="S46" s="106"/>
      <c r="T46" s="106"/>
      <c r="U46" s="106"/>
    </row>
    <row r="47" spans="1:21" ht="44.25" customHeight="1" x14ac:dyDescent="0.65">
      <c r="A47" s="116" t="s">
        <v>186</v>
      </c>
      <c r="B47" s="29"/>
      <c r="C47" s="106">
        <v>2000000</v>
      </c>
      <c r="D47" s="106"/>
      <c r="E47" s="106">
        <v>19992625000</v>
      </c>
      <c r="F47" s="106"/>
      <c r="G47" s="127">
        <v>-20000000000</v>
      </c>
      <c r="H47" s="106"/>
      <c r="I47" s="127">
        <f t="shared" si="2"/>
        <v>-7375000</v>
      </c>
      <c r="J47" s="106"/>
      <c r="K47" s="106">
        <v>2000000</v>
      </c>
      <c r="L47" s="106"/>
      <c r="M47" s="106">
        <v>19992625000</v>
      </c>
      <c r="N47" s="106"/>
      <c r="O47" s="106">
        <v>-20000000000</v>
      </c>
      <c r="P47" s="106"/>
      <c r="Q47" s="106">
        <f t="shared" si="3"/>
        <v>-7375000</v>
      </c>
      <c r="S47" s="106"/>
      <c r="T47" s="106"/>
      <c r="U47" s="106"/>
    </row>
    <row r="48" spans="1:21" ht="44.25" customHeight="1" thickBot="1" x14ac:dyDescent="0.7">
      <c r="A48" s="116" t="s">
        <v>187</v>
      </c>
      <c r="B48" s="29"/>
      <c r="C48" s="106">
        <v>2000000</v>
      </c>
      <c r="D48" s="106"/>
      <c r="E48" s="106">
        <v>19992625000</v>
      </c>
      <c r="F48" s="106"/>
      <c r="G48" s="106">
        <v>-20007375000</v>
      </c>
      <c r="H48" s="106"/>
      <c r="I48" s="127">
        <f t="shared" si="2"/>
        <v>-14750000</v>
      </c>
      <c r="J48" s="106"/>
      <c r="K48" s="106">
        <v>2000000</v>
      </c>
      <c r="L48" s="106"/>
      <c r="M48" s="106">
        <v>19992625000</v>
      </c>
      <c r="N48" s="106"/>
      <c r="O48" s="106">
        <v>-20007375000</v>
      </c>
      <c r="P48" s="106"/>
      <c r="Q48" s="106">
        <f t="shared" si="3"/>
        <v>-14750000</v>
      </c>
      <c r="S48" s="106"/>
      <c r="T48" s="106"/>
      <c r="U48" s="106"/>
    </row>
    <row r="49" spans="1:21" ht="44.25" customHeight="1" thickBot="1" x14ac:dyDescent="0.7">
      <c r="A49" s="120"/>
      <c r="B49" s="29"/>
      <c r="C49" s="119">
        <f>SUM(C39:C48)</f>
        <v>170031454</v>
      </c>
      <c r="D49" s="95"/>
      <c r="E49" s="119">
        <f>SUM(E39:E48)</f>
        <v>4323981830014</v>
      </c>
      <c r="F49" s="95"/>
      <c r="G49" s="119">
        <f>SUM(G39:G48)</f>
        <v>-4383361262434</v>
      </c>
      <c r="H49" s="95"/>
      <c r="I49" s="128">
        <f>SUM(I39:I48)</f>
        <v>-59379432420</v>
      </c>
      <c r="J49" s="95"/>
      <c r="K49" s="119">
        <f>SUM(K39:K48)</f>
        <v>170031454</v>
      </c>
      <c r="L49" s="95"/>
      <c r="M49" s="119">
        <f>SUM(M39:M48)</f>
        <v>4323981830014</v>
      </c>
      <c r="N49" s="95"/>
      <c r="O49" s="119">
        <f>SUM(O39:O48)</f>
        <v>-4133947451759</v>
      </c>
      <c r="P49" s="95"/>
      <c r="Q49" s="119">
        <f>SUM(Q39:Q48)</f>
        <v>190034378255</v>
      </c>
      <c r="S49" s="106">
        <f>'درآمد سرمایه گذاری در صندوق'!O23</f>
        <v>190034378255</v>
      </c>
      <c r="T49" s="106">
        <f>'درآمد سرمایه گذاری در صندوق'!E23</f>
        <v>-59379432420</v>
      </c>
      <c r="U49" s="106"/>
    </row>
    <row r="50" spans="1:21" ht="28.5" thickTop="1" x14ac:dyDescent="0.4">
      <c r="S50" s="106">
        <f>S49-Q49</f>
        <v>0</v>
      </c>
      <c r="T50" s="106">
        <f>T49-I49</f>
        <v>0</v>
      </c>
      <c r="U50" s="106"/>
    </row>
    <row r="51" spans="1:21" ht="42" customHeight="1" x14ac:dyDescent="0.4">
      <c r="S51" s="106"/>
      <c r="T51" s="106"/>
      <c r="U51" s="106"/>
    </row>
    <row r="52" spans="1:21" ht="42" customHeight="1" x14ac:dyDescent="0.4">
      <c r="A52" s="133" t="s">
        <v>160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S52" s="106"/>
      <c r="T52" s="106"/>
      <c r="U52" s="106"/>
    </row>
    <row r="53" spans="1:21" ht="42" customHeight="1" x14ac:dyDescent="0.4">
      <c r="A53" s="35"/>
      <c r="B53" s="35"/>
      <c r="C53" s="134" t="s">
        <v>103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S53" s="106"/>
      <c r="T53" s="106"/>
      <c r="U53" s="106"/>
    </row>
    <row r="54" spans="1:21" ht="45.75" customHeight="1" thickBot="1" x14ac:dyDescent="0.65">
      <c r="A54" s="135" t="s">
        <v>60</v>
      </c>
      <c r="B54" s="21"/>
      <c r="C54" s="136" t="str">
        <f>C7</f>
        <v>طی خرداد ماه</v>
      </c>
      <c r="D54" s="136"/>
      <c r="E54" s="136"/>
      <c r="F54" s="136"/>
      <c r="G54" s="136"/>
      <c r="H54" s="136"/>
      <c r="I54" s="136"/>
      <c r="J54" s="21"/>
      <c r="K54" s="136" t="str">
        <f>K7</f>
        <v>از ابتدای سال مالی تا پایان خرداد ماه</v>
      </c>
      <c r="L54" s="136"/>
      <c r="M54" s="136"/>
      <c r="N54" s="136"/>
      <c r="O54" s="136"/>
      <c r="P54" s="136"/>
      <c r="Q54" s="136"/>
      <c r="S54" s="106"/>
      <c r="T54" s="106"/>
      <c r="U54" s="106"/>
    </row>
    <row r="55" spans="1:21" ht="45.75" customHeight="1" thickBot="1" x14ac:dyDescent="0.8">
      <c r="A55" s="136"/>
      <c r="B55" s="21"/>
      <c r="C55" s="65" t="s">
        <v>6</v>
      </c>
      <c r="D55" s="66"/>
      <c r="E55" s="65" t="s">
        <v>8</v>
      </c>
      <c r="F55" s="66"/>
      <c r="G55" s="65" t="s">
        <v>93</v>
      </c>
      <c r="H55" s="66"/>
      <c r="I55" s="65" t="s">
        <v>99</v>
      </c>
      <c r="J55" s="21"/>
      <c r="K55" s="65" t="s">
        <v>6</v>
      </c>
      <c r="L55" s="66"/>
      <c r="M55" s="65" t="s">
        <v>8</v>
      </c>
      <c r="N55" s="66"/>
      <c r="O55" s="65" t="s">
        <v>93</v>
      </c>
      <c r="P55" s="66"/>
      <c r="Q55" s="65" t="s">
        <v>99</v>
      </c>
      <c r="S55" s="106"/>
      <c r="T55" s="106"/>
      <c r="U55" s="106"/>
    </row>
    <row r="56" spans="1:21" ht="41.25" customHeight="1" thickBot="1" x14ac:dyDescent="0.8">
      <c r="A56" s="67" t="s">
        <v>51</v>
      </c>
      <c r="B56" s="66"/>
      <c r="C56" s="71">
        <v>744000</v>
      </c>
      <c r="D56" s="68"/>
      <c r="E56" s="71">
        <v>743460600000</v>
      </c>
      <c r="F56" s="68"/>
      <c r="G56" s="71">
        <v>-742897100000</v>
      </c>
      <c r="H56" s="68"/>
      <c r="I56" s="71">
        <f>E56+G56</f>
        <v>563500000</v>
      </c>
      <c r="J56" s="68"/>
      <c r="K56" s="71">
        <v>744000</v>
      </c>
      <c r="L56" s="68"/>
      <c r="M56" s="71">
        <v>743460600000</v>
      </c>
      <c r="N56" s="68"/>
      <c r="O56" s="71">
        <v>-743921099999</v>
      </c>
      <c r="P56" s="68"/>
      <c r="Q56" s="71">
        <f>M56+O56</f>
        <v>-460499999</v>
      </c>
      <c r="S56" s="106"/>
      <c r="T56" s="106"/>
      <c r="U56" s="106"/>
    </row>
    <row r="57" spans="1:21" ht="41.25" customHeight="1" thickBot="1" x14ac:dyDescent="0.8">
      <c r="A57" s="67"/>
      <c r="B57" s="66"/>
      <c r="C57" s="70">
        <f>SUM(C56)</f>
        <v>744000</v>
      </c>
      <c r="D57" s="63"/>
      <c r="E57" s="70">
        <f>SUM(E56)</f>
        <v>743460600000</v>
      </c>
      <c r="F57" s="63"/>
      <c r="G57" s="70">
        <f>SUM(G56)</f>
        <v>-742897100000</v>
      </c>
      <c r="H57" s="63"/>
      <c r="I57" s="70">
        <f>SUM(I56)</f>
        <v>563500000</v>
      </c>
      <c r="J57" s="63"/>
      <c r="K57" s="70">
        <f>SUM(K56)</f>
        <v>744000</v>
      </c>
      <c r="L57" s="63"/>
      <c r="M57" s="70">
        <f>SUM(M56)</f>
        <v>743460600000</v>
      </c>
      <c r="N57" s="63"/>
      <c r="O57" s="70">
        <f>SUM(O56)</f>
        <v>-743921099999</v>
      </c>
      <c r="P57" s="63"/>
      <c r="Q57" s="70">
        <f>SUM(Q56)</f>
        <v>-460499999</v>
      </c>
      <c r="S57" s="106">
        <f>'درآمد سرمایه گذاری در اوراق به'!O12</f>
        <v>-460499999</v>
      </c>
      <c r="T57" s="106">
        <f>'درآمد سرمایه گذاری در اوراق به'!E12</f>
        <v>563500000</v>
      </c>
      <c r="U57" s="106"/>
    </row>
    <row r="58" spans="1:21" ht="41.25" customHeight="1" thickTop="1" x14ac:dyDescent="0.75">
      <c r="A58" s="67"/>
      <c r="B58" s="66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S58" s="106">
        <f>S57-Q57</f>
        <v>0</v>
      </c>
      <c r="T58" s="106">
        <f>T57-I57</f>
        <v>0</v>
      </c>
      <c r="U58" s="106"/>
    </row>
    <row r="59" spans="1:21" ht="27.75" x14ac:dyDescent="0.4">
      <c r="S59" s="106"/>
      <c r="T59" s="106"/>
      <c r="U59" s="106"/>
    </row>
    <row r="60" spans="1:21" ht="27.75" x14ac:dyDescent="0.4">
      <c r="S60" s="106"/>
      <c r="T60" s="106"/>
      <c r="U60" s="106"/>
    </row>
    <row r="61" spans="1:21" ht="27.75" x14ac:dyDescent="0.4">
      <c r="S61" s="106"/>
      <c r="T61" s="106"/>
      <c r="U61" s="106"/>
    </row>
    <row r="62" spans="1:21" ht="27.75" x14ac:dyDescent="0.4">
      <c r="S62" s="106"/>
      <c r="T62" s="106"/>
      <c r="U62" s="106"/>
    </row>
  </sheetData>
  <sortState xmlns:xlrd2="http://schemas.microsoft.com/office/spreadsheetml/2017/richdata2" ref="A39:Q46">
    <sortCondition descending="1" ref="Q39:Q46"/>
  </sortState>
  <mergeCells count="21">
    <mergeCell ref="A54:A55"/>
    <mergeCell ref="C54:I54"/>
    <mergeCell ref="K54:Q54"/>
    <mergeCell ref="A52:Q52"/>
    <mergeCell ref="C53:Q53"/>
    <mergeCell ref="A1:Q1"/>
    <mergeCell ref="A7:A8"/>
    <mergeCell ref="C7:I7"/>
    <mergeCell ref="A2:Q2"/>
    <mergeCell ref="A3:Q3"/>
    <mergeCell ref="A5:Q5"/>
    <mergeCell ref="K7:Q7"/>
    <mergeCell ref="C6:Q6"/>
    <mergeCell ref="A37:A38"/>
    <mergeCell ref="C37:I37"/>
    <mergeCell ref="K37:Q37"/>
    <mergeCell ref="A31:Q31"/>
    <mergeCell ref="A32:Q32"/>
    <mergeCell ref="A33:Q33"/>
    <mergeCell ref="A35:Q35"/>
    <mergeCell ref="C36:Q36"/>
  </mergeCells>
  <pageMargins left="0.39" right="0.39" top="0.39" bottom="0.39" header="0" footer="0"/>
  <pageSetup paperSize="9" scale="39" fitToHeight="0" orientation="landscape" r:id="rId1"/>
  <rowBreaks count="1" manualBreakCount="1">
    <brk id="30" max="1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57"/>
  <sheetViews>
    <sheetView rightToLeft="1" view="pageBreakPreview" topLeftCell="A22" zoomScale="44" zoomScaleNormal="100" zoomScaleSheetLayoutView="44" workbookViewId="0">
      <selection activeCell="A2" sqref="A2:Q2"/>
    </sheetView>
  </sheetViews>
  <sheetFormatPr defaultColWidth="9.140625" defaultRowHeight="15.75" x14ac:dyDescent="0.4"/>
  <cols>
    <col min="1" max="1" width="49.140625" style="19" bestFit="1" customWidth="1"/>
    <col min="2" max="2" width="1.28515625" style="19" customWidth="1"/>
    <col min="3" max="3" width="30.5703125" style="19" customWidth="1"/>
    <col min="4" max="4" width="1.28515625" style="19" customWidth="1"/>
    <col min="5" max="5" width="34.85546875" style="19" bestFit="1" customWidth="1"/>
    <col min="6" max="6" width="1.28515625" style="19" customWidth="1"/>
    <col min="7" max="7" width="36.5703125" style="19" bestFit="1" customWidth="1"/>
    <col min="8" max="8" width="1.28515625" style="19" customWidth="1"/>
    <col min="9" max="9" width="39" style="19" bestFit="1" customWidth="1"/>
    <col min="10" max="10" width="1.28515625" style="19" customWidth="1"/>
    <col min="11" max="11" width="37.7109375" style="19" customWidth="1"/>
    <col min="12" max="12" width="1.28515625" style="19" customWidth="1"/>
    <col min="13" max="13" width="40.5703125" style="19" customWidth="1"/>
    <col min="14" max="14" width="1.28515625" style="19" customWidth="1"/>
    <col min="15" max="15" width="37.7109375" style="19" bestFit="1" customWidth="1"/>
    <col min="16" max="16" width="1.28515625" style="19" customWidth="1"/>
    <col min="17" max="17" width="45" style="19" customWidth="1"/>
    <col min="18" max="18" width="1.28515625" style="19" customWidth="1"/>
    <col min="19" max="20" width="28" style="19" hidden="1" customWidth="1"/>
    <col min="21" max="16384" width="9.140625" style="19"/>
  </cols>
  <sheetData>
    <row r="1" spans="1:18" ht="57.75" customHeight="1" x14ac:dyDescent="0.4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8" ht="57.75" customHeight="1" x14ac:dyDescent="0.4">
      <c r="A2" s="132" t="s">
        <v>59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41"/>
    </row>
    <row r="3" spans="1:18" ht="57.75" customHeight="1" x14ac:dyDescent="0.4">
      <c r="A3" s="132" t="str">
        <f>درآمد!A3</f>
        <v>دوره یک ماهه منتهی به 31 خرداد 1405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41"/>
    </row>
    <row r="4" spans="1:18" ht="57.75" customHeight="1" x14ac:dyDescent="0.4"/>
    <row r="5" spans="1:18" ht="57.75" customHeight="1" x14ac:dyDescent="0.4">
      <c r="A5" s="133" t="s">
        <v>136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42"/>
    </row>
    <row r="6" spans="1:18" ht="57.75" customHeight="1" x14ac:dyDescent="0.4">
      <c r="A6" s="35"/>
      <c r="B6" s="35"/>
      <c r="C6" s="134" t="s">
        <v>103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42"/>
    </row>
    <row r="7" spans="1:18" ht="57.75" customHeight="1" thickBot="1" x14ac:dyDescent="0.8">
      <c r="A7" s="135" t="s">
        <v>60</v>
      </c>
      <c r="B7" s="66"/>
      <c r="C7" s="136" t="str">
        <f>'درآمد سرمایه گذاری در سهام'!C7</f>
        <v>طی خرداد ماه</v>
      </c>
      <c r="D7" s="136"/>
      <c r="E7" s="136"/>
      <c r="F7" s="136"/>
      <c r="G7" s="136"/>
      <c r="H7" s="136"/>
      <c r="I7" s="136"/>
      <c r="J7" s="66"/>
      <c r="K7" s="136" t="str">
        <f>'درآمد سرمایه گذاری در سهام'!M7</f>
        <v>از ابتدای سال مالی تا پایان خرداد ماه</v>
      </c>
      <c r="L7" s="136"/>
      <c r="M7" s="136"/>
      <c r="N7" s="136"/>
      <c r="O7" s="136"/>
      <c r="P7" s="136"/>
      <c r="Q7" s="136"/>
      <c r="R7" s="43"/>
    </row>
    <row r="8" spans="1:18" ht="57.75" customHeight="1" thickBot="1" x14ac:dyDescent="0.8">
      <c r="A8" s="136"/>
      <c r="B8" s="66"/>
      <c r="C8" s="65" t="s">
        <v>6</v>
      </c>
      <c r="D8" s="66"/>
      <c r="E8" s="65" t="s">
        <v>92</v>
      </c>
      <c r="F8" s="66"/>
      <c r="G8" s="65" t="s">
        <v>93</v>
      </c>
      <c r="H8" s="66"/>
      <c r="I8" s="65" t="s">
        <v>94</v>
      </c>
      <c r="J8" s="66"/>
      <c r="K8" s="65" t="s">
        <v>6</v>
      </c>
      <c r="L8" s="66"/>
      <c r="M8" s="65" t="s">
        <v>92</v>
      </c>
      <c r="N8" s="66"/>
      <c r="O8" s="65" t="s">
        <v>93</v>
      </c>
      <c r="P8" s="66"/>
      <c r="Q8" s="65" t="s">
        <v>94</v>
      </c>
      <c r="R8" s="44"/>
    </row>
    <row r="9" spans="1:18" ht="57.75" customHeight="1" x14ac:dyDescent="0.75">
      <c r="A9" s="67" t="s">
        <v>141</v>
      </c>
      <c r="B9" s="66"/>
      <c r="C9" s="68">
        <v>736668414</v>
      </c>
      <c r="D9" s="68"/>
      <c r="E9" s="68">
        <v>1197743862219</v>
      </c>
      <c r="F9" s="68"/>
      <c r="G9" s="68">
        <v>-888588817462</v>
      </c>
      <c r="H9" s="68"/>
      <c r="I9" s="68">
        <f>E9+G9</f>
        <v>309155044757</v>
      </c>
      <c r="J9" s="68"/>
      <c r="K9" s="68">
        <v>736668414</v>
      </c>
      <c r="L9" s="68"/>
      <c r="M9" s="68">
        <v>1197743862219</v>
      </c>
      <c r="N9" s="68"/>
      <c r="O9" s="68">
        <v>-888588817462</v>
      </c>
      <c r="P9" s="68"/>
      <c r="Q9" s="68">
        <f>M9+O9</f>
        <v>309155044757</v>
      </c>
      <c r="R9" s="27"/>
    </row>
    <row r="10" spans="1:18" ht="57.75" customHeight="1" x14ac:dyDescent="0.75">
      <c r="A10" s="67" t="s">
        <v>15</v>
      </c>
      <c r="B10" s="66"/>
      <c r="C10" s="68">
        <v>20200000</v>
      </c>
      <c r="D10" s="68"/>
      <c r="E10" s="68">
        <v>327124197441</v>
      </c>
      <c r="F10" s="68"/>
      <c r="G10" s="68">
        <v>-213495771495</v>
      </c>
      <c r="H10" s="68"/>
      <c r="I10" s="68">
        <f t="shared" ref="I10:I19" si="0">E10+G10</f>
        <v>113628425946</v>
      </c>
      <c r="J10" s="68"/>
      <c r="K10" s="68">
        <v>20200000</v>
      </c>
      <c r="L10" s="68"/>
      <c r="M10" s="68">
        <v>327124197441</v>
      </c>
      <c r="N10" s="68"/>
      <c r="O10" s="68">
        <v>-213495771495</v>
      </c>
      <c r="P10" s="68"/>
      <c r="Q10" s="68">
        <f t="shared" ref="Q10:Q19" si="1">M10+O10</f>
        <v>113628425946</v>
      </c>
      <c r="R10" s="27"/>
    </row>
    <row r="11" spans="1:18" ht="57.75" customHeight="1" x14ac:dyDescent="0.75">
      <c r="A11" s="67" t="s">
        <v>23</v>
      </c>
      <c r="B11" s="66"/>
      <c r="C11" s="68">
        <v>165483406</v>
      </c>
      <c r="D11" s="68"/>
      <c r="E11" s="68">
        <v>368697028568</v>
      </c>
      <c r="F11" s="68"/>
      <c r="G11" s="68">
        <v>-289276254106</v>
      </c>
      <c r="H11" s="68"/>
      <c r="I11" s="68">
        <f t="shared" si="0"/>
        <v>79420774462</v>
      </c>
      <c r="J11" s="68"/>
      <c r="K11" s="68">
        <v>165483407</v>
      </c>
      <c r="L11" s="68"/>
      <c r="M11" s="68">
        <v>368697028569</v>
      </c>
      <c r="N11" s="68"/>
      <c r="O11" s="68">
        <v>-289276255854</v>
      </c>
      <c r="P11" s="68"/>
      <c r="Q11" s="68">
        <f t="shared" si="1"/>
        <v>79420772715</v>
      </c>
      <c r="R11" s="27"/>
    </row>
    <row r="12" spans="1:18" ht="57.75" customHeight="1" x14ac:dyDescent="0.75">
      <c r="A12" s="67" t="s">
        <v>140</v>
      </c>
      <c r="B12" s="66"/>
      <c r="C12" s="68">
        <v>195200000</v>
      </c>
      <c r="D12" s="68"/>
      <c r="E12" s="68">
        <v>615714293113</v>
      </c>
      <c r="F12" s="68"/>
      <c r="G12" s="68">
        <v>-568099826693</v>
      </c>
      <c r="H12" s="68"/>
      <c r="I12" s="68">
        <f t="shared" si="0"/>
        <v>47614466420</v>
      </c>
      <c r="J12" s="68"/>
      <c r="K12" s="68">
        <v>203600000</v>
      </c>
      <c r="L12" s="68"/>
      <c r="M12" s="68">
        <v>639678066944</v>
      </c>
      <c r="N12" s="68"/>
      <c r="O12" s="68">
        <v>-592533244676</v>
      </c>
      <c r="P12" s="68"/>
      <c r="Q12" s="68">
        <f t="shared" si="1"/>
        <v>47144822268</v>
      </c>
      <c r="R12" s="27"/>
    </row>
    <row r="13" spans="1:18" ht="57.75" customHeight="1" x14ac:dyDescent="0.75">
      <c r="A13" s="67" t="s">
        <v>14</v>
      </c>
      <c r="B13" s="66"/>
      <c r="C13" s="68">
        <v>7451000</v>
      </c>
      <c r="D13" s="68"/>
      <c r="E13" s="68">
        <v>86871156871</v>
      </c>
      <c r="F13" s="68"/>
      <c r="G13" s="68">
        <v>-61420229290</v>
      </c>
      <c r="H13" s="68"/>
      <c r="I13" s="68">
        <f t="shared" si="0"/>
        <v>25450927581</v>
      </c>
      <c r="J13" s="68"/>
      <c r="K13" s="68">
        <v>7451000</v>
      </c>
      <c r="L13" s="68"/>
      <c r="M13" s="68">
        <v>86871156871</v>
      </c>
      <c r="N13" s="68"/>
      <c r="O13" s="68">
        <v>-61420229290</v>
      </c>
      <c r="P13" s="68"/>
      <c r="Q13" s="68">
        <f t="shared" si="1"/>
        <v>25450927581</v>
      </c>
      <c r="R13" s="27"/>
    </row>
    <row r="14" spans="1:18" ht="57.75" customHeight="1" x14ac:dyDescent="0.75">
      <c r="A14" s="67" t="s">
        <v>25</v>
      </c>
      <c r="B14" s="66"/>
      <c r="C14" s="68">
        <v>12402000</v>
      </c>
      <c r="D14" s="68"/>
      <c r="E14" s="68">
        <v>201411611430</v>
      </c>
      <c r="F14" s="68"/>
      <c r="G14" s="68">
        <v>-186228301769</v>
      </c>
      <c r="H14" s="68"/>
      <c r="I14" s="68">
        <f t="shared" si="0"/>
        <v>15183309661</v>
      </c>
      <c r="J14" s="68"/>
      <c r="K14" s="68">
        <v>18226052</v>
      </c>
      <c r="L14" s="68"/>
      <c r="M14" s="68">
        <v>287056132606</v>
      </c>
      <c r="N14" s="68"/>
      <c r="O14" s="68">
        <v>-273231929746</v>
      </c>
      <c r="P14" s="68"/>
      <c r="Q14" s="68">
        <f t="shared" si="1"/>
        <v>13824202860</v>
      </c>
      <c r="R14" s="27"/>
    </row>
    <row r="15" spans="1:18" ht="57.75" customHeight="1" x14ac:dyDescent="0.75">
      <c r="A15" s="67" t="s">
        <v>21</v>
      </c>
      <c r="B15" s="66"/>
      <c r="C15" s="68">
        <v>16000000</v>
      </c>
      <c r="D15" s="68"/>
      <c r="E15" s="68">
        <v>55905479743</v>
      </c>
      <c r="F15" s="68"/>
      <c r="G15" s="68">
        <v>-45350964934</v>
      </c>
      <c r="H15" s="68"/>
      <c r="I15" s="68">
        <f t="shared" si="0"/>
        <v>10554514809</v>
      </c>
      <c r="J15" s="68"/>
      <c r="K15" s="68">
        <v>16000000</v>
      </c>
      <c r="L15" s="68"/>
      <c r="M15" s="68">
        <v>55905479743</v>
      </c>
      <c r="N15" s="68"/>
      <c r="O15" s="68">
        <v>-45350964934</v>
      </c>
      <c r="P15" s="68"/>
      <c r="Q15" s="68">
        <f t="shared" si="1"/>
        <v>10554514809</v>
      </c>
      <c r="R15" s="27"/>
    </row>
    <row r="16" spans="1:18" ht="57.75" customHeight="1" x14ac:dyDescent="0.75">
      <c r="A16" s="67" t="s">
        <v>16</v>
      </c>
      <c r="B16" s="66"/>
      <c r="C16" s="68">
        <v>2520997</v>
      </c>
      <c r="D16" s="68"/>
      <c r="E16" s="68">
        <v>27311674952</v>
      </c>
      <c r="F16" s="68"/>
      <c r="G16" s="68">
        <v>-22197522456</v>
      </c>
      <c r="H16" s="68"/>
      <c r="I16" s="68">
        <f>E16+G16</f>
        <v>5114152496</v>
      </c>
      <c r="J16" s="68"/>
      <c r="K16" s="68">
        <v>2760530</v>
      </c>
      <c r="L16" s="68"/>
      <c r="M16" s="68">
        <v>29482588119</v>
      </c>
      <c r="N16" s="68"/>
      <c r="O16" s="68">
        <v>-24306946737</v>
      </c>
      <c r="P16" s="68"/>
      <c r="Q16" s="68">
        <f t="shared" si="1"/>
        <v>5175641382</v>
      </c>
      <c r="R16" s="27"/>
    </row>
    <row r="17" spans="1:26" ht="57.75" customHeight="1" x14ac:dyDescent="0.75">
      <c r="A17" s="67" t="s">
        <v>18</v>
      </c>
      <c r="B17" s="66"/>
      <c r="C17" s="68">
        <v>48000000</v>
      </c>
      <c r="D17" s="68"/>
      <c r="E17" s="68">
        <v>25363709633</v>
      </c>
      <c r="F17" s="68"/>
      <c r="G17" s="68">
        <v>-20682890893</v>
      </c>
      <c r="H17" s="68"/>
      <c r="I17" s="68">
        <f t="shared" si="0"/>
        <v>4680818740</v>
      </c>
      <c r="J17" s="68"/>
      <c r="K17" s="68">
        <v>48000000</v>
      </c>
      <c r="L17" s="68"/>
      <c r="M17" s="68">
        <v>25363709633</v>
      </c>
      <c r="N17" s="68"/>
      <c r="O17" s="68">
        <v>-20682890893</v>
      </c>
      <c r="P17" s="68"/>
      <c r="Q17" s="68">
        <f t="shared" si="1"/>
        <v>4680818740</v>
      </c>
      <c r="R17" s="27"/>
    </row>
    <row r="18" spans="1:26" ht="57.75" customHeight="1" x14ac:dyDescent="0.75">
      <c r="A18" s="67" t="s">
        <v>20</v>
      </c>
      <c r="B18" s="66"/>
      <c r="C18" s="68">
        <v>200000</v>
      </c>
      <c r="D18" s="68"/>
      <c r="E18" s="68">
        <v>4206800410</v>
      </c>
      <c r="F18" s="68"/>
      <c r="G18" s="68">
        <v>-3035239736</v>
      </c>
      <c r="H18" s="68"/>
      <c r="I18" s="68">
        <f t="shared" si="0"/>
        <v>1171560674</v>
      </c>
      <c r="J18" s="68"/>
      <c r="K18" s="68">
        <v>200000</v>
      </c>
      <c r="L18" s="68"/>
      <c r="M18" s="68">
        <v>4206800410</v>
      </c>
      <c r="N18" s="68"/>
      <c r="O18" s="68">
        <v>-3035239736</v>
      </c>
      <c r="P18" s="68"/>
      <c r="Q18" s="68">
        <f t="shared" si="1"/>
        <v>1171560674</v>
      </c>
      <c r="R18" s="27"/>
    </row>
    <row r="19" spans="1:26" ht="57.75" customHeight="1" x14ac:dyDescent="0.75">
      <c r="A19" s="67" t="s">
        <v>17</v>
      </c>
      <c r="B19" s="66"/>
      <c r="C19" s="68">
        <v>1500000</v>
      </c>
      <c r="D19" s="68"/>
      <c r="E19" s="68">
        <v>7196026919</v>
      </c>
      <c r="F19" s="68"/>
      <c r="G19" s="68">
        <v>-6610494986</v>
      </c>
      <c r="H19" s="68"/>
      <c r="I19" s="68">
        <f t="shared" si="0"/>
        <v>585531933</v>
      </c>
      <c r="J19" s="68"/>
      <c r="K19" s="68">
        <v>1500000</v>
      </c>
      <c r="L19" s="68"/>
      <c r="M19" s="68">
        <v>7196026919</v>
      </c>
      <c r="N19" s="68"/>
      <c r="O19" s="68">
        <v>-6610494986</v>
      </c>
      <c r="P19" s="68"/>
      <c r="Q19" s="68">
        <f t="shared" si="1"/>
        <v>585531933</v>
      </c>
      <c r="R19" s="27"/>
    </row>
    <row r="20" spans="1:26" ht="57.75" customHeight="1" x14ac:dyDescent="0.75">
      <c r="A20" s="67" t="s">
        <v>13</v>
      </c>
      <c r="B20" s="66"/>
      <c r="C20" s="68">
        <v>392200</v>
      </c>
      <c r="D20" s="68"/>
      <c r="E20" s="68">
        <v>23806823157</v>
      </c>
      <c r="F20" s="68"/>
      <c r="G20" s="68">
        <v>-23286438266</v>
      </c>
      <c r="H20" s="68"/>
      <c r="I20" s="68">
        <f>E20+G20</f>
        <v>520384891</v>
      </c>
      <c r="J20" s="68"/>
      <c r="K20" s="68">
        <v>392200</v>
      </c>
      <c r="L20" s="68"/>
      <c r="M20" s="68">
        <v>23806823157</v>
      </c>
      <c r="N20" s="68"/>
      <c r="O20" s="68">
        <v>-23286438266</v>
      </c>
      <c r="P20" s="68"/>
      <c r="Q20" s="68">
        <f>M20+O20</f>
        <v>520384891</v>
      </c>
      <c r="R20" s="27"/>
    </row>
    <row r="21" spans="1:26" ht="57.75" customHeight="1" x14ac:dyDescent="0.75">
      <c r="A21" s="67" t="s">
        <v>12</v>
      </c>
      <c r="B21" s="66"/>
      <c r="C21" s="68">
        <v>1075542</v>
      </c>
      <c r="D21" s="68"/>
      <c r="E21" s="68">
        <v>2610828450</v>
      </c>
      <c r="F21" s="68"/>
      <c r="G21" s="68">
        <v>-2364808590</v>
      </c>
      <c r="H21" s="68"/>
      <c r="I21" s="68">
        <f>E21+G21</f>
        <v>246019860</v>
      </c>
      <c r="J21" s="68"/>
      <c r="K21" s="68">
        <v>1075542</v>
      </c>
      <c r="L21" s="68"/>
      <c r="M21" s="68">
        <v>2610828450</v>
      </c>
      <c r="N21" s="68"/>
      <c r="O21" s="68">
        <v>-2364808590</v>
      </c>
      <c r="P21" s="68"/>
      <c r="Q21" s="68">
        <f>M21+O21</f>
        <v>246019860</v>
      </c>
      <c r="R21" s="27"/>
    </row>
    <row r="22" spans="1:26" ht="57.75" customHeight="1" x14ac:dyDescent="0.75">
      <c r="A22" s="67" t="s">
        <v>28</v>
      </c>
      <c r="B22" s="66"/>
      <c r="C22" s="68">
        <v>3</v>
      </c>
      <c r="D22" s="68"/>
      <c r="E22" s="68">
        <v>3</v>
      </c>
      <c r="F22" s="68"/>
      <c r="G22" s="68">
        <v>-7461</v>
      </c>
      <c r="H22" s="68"/>
      <c r="I22" s="68">
        <f>E22+G22</f>
        <v>-7458</v>
      </c>
      <c r="J22" s="68"/>
      <c r="K22" s="68">
        <v>3</v>
      </c>
      <c r="L22" s="68"/>
      <c r="M22" s="68">
        <v>3</v>
      </c>
      <c r="N22" s="68"/>
      <c r="O22" s="68">
        <v>-7461</v>
      </c>
      <c r="P22" s="68"/>
      <c r="Q22" s="68">
        <f>M22+O22</f>
        <v>-7458</v>
      </c>
      <c r="R22" s="27"/>
    </row>
    <row r="23" spans="1:26" ht="57.75" customHeight="1" thickBot="1" x14ac:dyDescent="0.8">
      <c r="A23" s="67" t="s">
        <v>22</v>
      </c>
      <c r="B23" s="66"/>
      <c r="C23" s="68">
        <v>0</v>
      </c>
      <c r="D23" s="68"/>
      <c r="E23" s="68">
        <v>0</v>
      </c>
      <c r="F23" s="68"/>
      <c r="G23" s="68">
        <v>0</v>
      </c>
      <c r="H23" s="68"/>
      <c r="I23" s="68">
        <f>E23+G23</f>
        <v>0</v>
      </c>
      <c r="J23" s="68"/>
      <c r="K23" s="68">
        <v>16651591</v>
      </c>
      <c r="L23" s="68"/>
      <c r="M23" s="68">
        <v>53444732430</v>
      </c>
      <c r="N23" s="68"/>
      <c r="O23" s="68">
        <v>-57547178910</v>
      </c>
      <c r="P23" s="68"/>
      <c r="Q23" s="68">
        <f>M23+O23</f>
        <v>-4102446480</v>
      </c>
      <c r="R23" s="27"/>
    </row>
    <row r="24" spans="1:26" ht="57.75" customHeight="1" thickBot="1" x14ac:dyDescent="0.8">
      <c r="A24" s="69"/>
      <c r="B24" s="66"/>
      <c r="C24" s="70">
        <f>SUM(C9:C23)</f>
        <v>1207093562</v>
      </c>
      <c r="D24" s="63"/>
      <c r="E24" s="70">
        <f>SUM(E9:E23)</f>
        <v>2943963492909</v>
      </c>
      <c r="F24" s="63"/>
      <c r="G24" s="70">
        <f>SUM(G9:G23)</f>
        <v>-2330637568137</v>
      </c>
      <c r="H24" s="63"/>
      <c r="I24" s="70">
        <f>SUM(I9:I23)</f>
        <v>613325924772</v>
      </c>
      <c r="J24" s="63"/>
      <c r="K24" s="70">
        <f>SUM(K9:K23)</f>
        <v>1238208739</v>
      </c>
      <c r="L24" s="63"/>
      <c r="M24" s="70">
        <f>SUM(M9:M23)</f>
        <v>3109187433514</v>
      </c>
      <c r="N24" s="63"/>
      <c r="O24" s="70">
        <f>SUM(O9:O23)</f>
        <v>-2501731219036</v>
      </c>
      <c r="P24" s="63"/>
      <c r="Q24" s="70">
        <f>SUM(Q9:Q23)</f>
        <v>607456214478</v>
      </c>
      <c r="R24" s="27"/>
      <c r="S24" s="68">
        <v>613325924772</v>
      </c>
      <c r="T24" s="68">
        <f>'درآمد سرمایه گذاری در سهام'!Q38</f>
        <v>612248748089</v>
      </c>
      <c r="U24" s="12"/>
      <c r="V24" s="12"/>
      <c r="W24" s="12"/>
      <c r="X24" s="12"/>
      <c r="Y24" s="12"/>
      <c r="Z24" s="12"/>
    </row>
    <row r="25" spans="1:26" ht="23.25" thickTop="1" x14ac:dyDescent="0.4">
      <c r="S25" s="12">
        <f>S24-I24</f>
        <v>0</v>
      </c>
      <c r="T25" s="12">
        <f>'درآمد اعمال اختیار'!Q17</f>
        <v>4792533611</v>
      </c>
      <c r="U25" s="12"/>
      <c r="V25" s="12"/>
      <c r="W25" s="12"/>
      <c r="X25" s="12"/>
      <c r="Y25" s="12"/>
      <c r="Z25" s="12"/>
    </row>
    <row r="26" spans="1:26" ht="39.75" customHeight="1" x14ac:dyDescent="0.4">
      <c r="A26" s="132" t="s">
        <v>0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S26" s="12"/>
      <c r="T26" s="12">
        <f>T25+Q24-T24</f>
        <v>0</v>
      </c>
      <c r="U26" s="12"/>
      <c r="V26" s="12"/>
      <c r="W26" s="12"/>
      <c r="X26" s="12"/>
      <c r="Y26" s="12"/>
      <c r="Z26" s="12"/>
    </row>
    <row r="27" spans="1:26" ht="39.75" customHeight="1" x14ac:dyDescent="0.4">
      <c r="A27" s="132" t="s">
        <v>59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S27" s="12"/>
      <c r="T27" s="12"/>
      <c r="U27" s="12"/>
      <c r="V27" s="12"/>
      <c r="W27" s="12"/>
      <c r="X27" s="12"/>
      <c r="Y27" s="12"/>
      <c r="Z27" s="12"/>
    </row>
    <row r="28" spans="1:26" ht="39.75" customHeight="1" x14ac:dyDescent="0.4">
      <c r="A28" s="132" t="str">
        <f>A3</f>
        <v>دوره یک ماهه منتهی به 31 خرداد 1405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S28" s="12"/>
      <c r="T28" s="12"/>
      <c r="U28" s="12"/>
      <c r="V28" s="12"/>
      <c r="W28" s="12"/>
      <c r="X28" s="12"/>
      <c r="Y28" s="12"/>
      <c r="Z28" s="12"/>
    </row>
    <row r="29" spans="1:26" ht="40.5" customHeight="1" x14ac:dyDescent="0.4">
      <c r="S29" s="12"/>
      <c r="T29" s="12"/>
      <c r="U29" s="12"/>
      <c r="V29" s="12"/>
      <c r="W29" s="12"/>
      <c r="X29" s="12"/>
      <c r="Y29" s="12"/>
      <c r="Z29" s="12"/>
    </row>
    <row r="30" spans="1:26" ht="53.25" customHeight="1" x14ac:dyDescent="0.4">
      <c r="A30" s="133" t="s">
        <v>137</v>
      </c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S30" s="12"/>
      <c r="T30" s="12"/>
      <c r="U30" s="12"/>
      <c r="V30" s="12"/>
      <c r="W30" s="12"/>
      <c r="X30" s="12"/>
      <c r="Y30" s="12"/>
      <c r="Z30" s="12"/>
    </row>
    <row r="31" spans="1:26" ht="53.25" customHeight="1" x14ac:dyDescent="0.4">
      <c r="A31" s="35"/>
      <c r="B31" s="35"/>
      <c r="C31" s="134" t="s">
        <v>103</v>
      </c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S31" s="12"/>
      <c r="T31" s="12"/>
      <c r="U31" s="12"/>
      <c r="V31" s="12"/>
      <c r="W31" s="12"/>
      <c r="X31" s="12"/>
      <c r="Y31" s="12"/>
      <c r="Z31" s="12"/>
    </row>
    <row r="32" spans="1:26" ht="53.25" customHeight="1" thickBot="1" x14ac:dyDescent="0.8">
      <c r="A32" s="135" t="s">
        <v>60</v>
      </c>
      <c r="B32" s="66"/>
      <c r="C32" s="136" t="str">
        <f>C7</f>
        <v>طی خرداد ماه</v>
      </c>
      <c r="D32" s="136"/>
      <c r="E32" s="136"/>
      <c r="F32" s="136"/>
      <c r="G32" s="136"/>
      <c r="H32" s="136"/>
      <c r="I32" s="136"/>
      <c r="J32" s="66"/>
      <c r="K32" s="136" t="str">
        <f>K7</f>
        <v>از ابتدای سال مالی تا پایان خرداد ماه</v>
      </c>
      <c r="L32" s="136"/>
      <c r="M32" s="136"/>
      <c r="N32" s="136"/>
      <c r="O32" s="136"/>
      <c r="P32" s="136"/>
      <c r="Q32" s="136"/>
      <c r="S32" s="12"/>
      <c r="T32" s="12"/>
      <c r="U32" s="12"/>
      <c r="V32" s="12"/>
      <c r="W32" s="12"/>
      <c r="X32" s="12"/>
      <c r="Y32" s="12"/>
      <c r="Z32" s="12"/>
    </row>
    <row r="33" spans="1:26" ht="53.25" customHeight="1" thickBot="1" x14ac:dyDescent="0.8">
      <c r="A33" s="136"/>
      <c r="B33" s="66"/>
      <c r="C33" s="65" t="s">
        <v>6</v>
      </c>
      <c r="D33" s="66"/>
      <c r="E33" s="65" t="s">
        <v>92</v>
      </c>
      <c r="F33" s="66"/>
      <c r="G33" s="65" t="s">
        <v>93</v>
      </c>
      <c r="H33" s="66"/>
      <c r="I33" s="65" t="s">
        <v>94</v>
      </c>
      <c r="J33" s="66"/>
      <c r="K33" s="65" t="s">
        <v>6</v>
      </c>
      <c r="L33" s="66"/>
      <c r="M33" s="65" t="s">
        <v>92</v>
      </c>
      <c r="N33" s="66"/>
      <c r="O33" s="65" t="s">
        <v>93</v>
      </c>
      <c r="P33" s="66"/>
      <c r="Q33" s="65" t="s">
        <v>94</v>
      </c>
      <c r="S33" s="12"/>
      <c r="T33" s="12"/>
      <c r="U33" s="12"/>
      <c r="V33" s="12"/>
      <c r="W33" s="12"/>
      <c r="X33" s="12"/>
      <c r="Y33" s="12"/>
      <c r="Z33" s="12"/>
    </row>
    <row r="34" spans="1:26" ht="53.25" customHeight="1" x14ac:dyDescent="0.75">
      <c r="A34" s="67" t="s">
        <v>40</v>
      </c>
      <c r="B34" s="66"/>
      <c r="C34" s="68">
        <v>64870925</v>
      </c>
      <c r="D34" s="68"/>
      <c r="E34" s="68">
        <v>2123265826593</v>
      </c>
      <c r="F34" s="68"/>
      <c r="G34" s="68">
        <v>-1994335891920</v>
      </c>
      <c r="H34" s="68"/>
      <c r="I34" s="68">
        <f>E34+G34</f>
        <v>128929934673</v>
      </c>
      <c r="J34" s="68"/>
      <c r="K34" s="68">
        <v>163261000</v>
      </c>
      <c r="L34" s="68"/>
      <c r="M34" s="68">
        <v>5168061202788</v>
      </c>
      <c r="N34" s="68"/>
      <c r="O34" s="68">
        <v>-4950176275676</v>
      </c>
      <c r="P34" s="68"/>
      <c r="Q34" s="68">
        <f>M34+O34</f>
        <v>217884927112</v>
      </c>
      <c r="S34" s="68"/>
      <c r="T34" s="68"/>
      <c r="U34" s="12"/>
      <c r="V34" s="12"/>
      <c r="W34" s="12"/>
      <c r="X34" s="12"/>
      <c r="Y34" s="12"/>
      <c r="Z34" s="12"/>
    </row>
    <row r="35" spans="1:26" ht="53.25" customHeight="1" x14ac:dyDescent="0.75">
      <c r="A35" s="67" t="s">
        <v>42</v>
      </c>
      <c r="B35" s="66"/>
      <c r="C35" s="68">
        <v>35200000</v>
      </c>
      <c r="D35" s="68"/>
      <c r="E35" s="68">
        <v>607961331583</v>
      </c>
      <c r="F35" s="68"/>
      <c r="G35" s="68">
        <v>-569735171321</v>
      </c>
      <c r="H35" s="68"/>
      <c r="I35" s="68">
        <f>E35+G35</f>
        <v>38226160262</v>
      </c>
      <c r="J35" s="68"/>
      <c r="K35" s="68">
        <v>48200000</v>
      </c>
      <c r="L35" s="68"/>
      <c r="M35" s="68">
        <v>817119176193</v>
      </c>
      <c r="N35" s="68"/>
      <c r="O35" s="68">
        <v>-778520383131</v>
      </c>
      <c r="P35" s="68"/>
      <c r="Q35" s="68">
        <f>M35+O35</f>
        <v>38598793062</v>
      </c>
      <c r="S35" s="12"/>
      <c r="T35" s="12"/>
      <c r="U35" s="12"/>
      <c r="V35" s="12"/>
      <c r="W35" s="12"/>
      <c r="X35" s="12"/>
      <c r="Y35" s="12"/>
      <c r="Z35" s="12"/>
    </row>
    <row r="36" spans="1:26" ht="53.25" customHeight="1" x14ac:dyDescent="0.75">
      <c r="A36" s="67" t="s">
        <v>41</v>
      </c>
      <c r="B36" s="66"/>
      <c r="C36" s="68">
        <v>0</v>
      </c>
      <c r="D36" s="68"/>
      <c r="E36" s="68">
        <v>0</v>
      </c>
      <c r="F36" s="68"/>
      <c r="G36" s="68">
        <v>0</v>
      </c>
      <c r="H36" s="68"/>
      <c r="I36" s="68">
        <f>E36+G36</f>
        <v>0</v>
      </c>
      <c r="J36" s="68"/>
      <c r="K36" s="68">
        <v>44130000</v>
      </c>
      <c r="L36" s="68"/>
      <c r="M36" s="68">
        <v>2623400351171</v>
      </c>
      <c r="N36" s="68"/>
      <c r="O36" s="68">
        <v>-2616223196458</v>
      </c>
      <c r="P36" s="68"/>
      <c r="Q36" s="68">
        <f t="shared" ref="Q36:Q37" si="2">M36+O36</f>
        <v>7177154713</v>
      </c>
      <c r="S36" s="12"/>
      <c r="T36" s="12"/>
      <c r="U36" s="12"/>
      <c r="V36" s="12"/>
      <c r="W36" s="12"/>
      <c r="X36" s="12"/>
      <c r="Y36" s="12"/>
      <c r="Z36" s="12"/>
    </row>
    <row r="37" spans="1:26" ht="53.25" customHeight="1" x14ac:dyDescent="0.75">
      <c r="A37" s="67" t="s">
        <v>146</v>
      </c>
      <c r="B37" s="66"/>
      <c r="C37" s="68">
        <v>0</v>
      </c>
      <c r="D37" s="68"/>
      <c r="E37" s="68">
        <v>0</v>
      </c>
      <c r="F37" s="68"/>
      <c r="G37" s="68">
        <v>0</v>
      </c>
      <c r="H37" s="68"/>
      <c r="I37" s="68">
        <f>E37+G37</f>
        <v>0</v>
      </c>
      <c r="J37" s="68"/>
      <c r="K37" s="68">
        <v>3000000</v>
      </c>
      <c r="L37" s="68"/>
      <c r="M37" s="68">
        <v>75764051700</v>
      </c>
      <c r="N37" s="68"/>
      <c r="O37" s="68">
        <v>-70856903268</v>
      </c>
      <c r="P37" s="68"/>
      <c r="Q37" s="68">
        <f t="shared" si="2"/>
        <v>4907148432</v>
      </c>
      <c r="S37" s="12"/>
      <c r="T37" s="12"/>
      <c r="U37" s="12"/>
      <c r="V37" s="12"/>
      <c r="W37" s="12"/>
      <c r="X37" s="12"/>
      <c r="Y37" s="12"/>
      <c r="Z37" s="12"/>
    </row>
    <row r="38" spans="1:26" ht="53.25" customHeight="1" x14ac:dyDescent="0.75">
      <c r="A38" s="67" t="s">
        <v>158</v>
      </c>
      <c r="B38" s="66"/>
      <c r="C38" s="68">
        <v>0</v>
      </c>
      <c r="D38" s="68"/>
      <c r="E38" s="68">
        <v>0</v>
      </c>
      <c r="F38" s="68"/>
      <c r="G38" s="68">
        <v>0</v>
      </c>
      <c r="H38" s="68"/>
      <c r="I38" s="68">
        <f t="shared" ref="I38:I40" si="3">E38+G38</f>
        <v>0</v>
      </c>
      <c r="J38" s="68"/>
      <c r="K38" s="68">
        <v>6755000</v>
      </c>
      <c r="L38" s="68"/>
      <c r="M38" s="68">
        <v>200940166010</v>
      </c>
      <c r="N38" s="68"/>
      <c r="O38" s="68">
        <v>-199920576840</v>
      </c>
      <c r="P38" s="68"/>
      <c r="Q38" s="68">
        <f t="shared" ref="Q38:Q40" si="4">M38+O38</f>
        <v>1019589170</v>
      </c>
      <c r="S38" s="12"/>
      <c r="T38" s="12"/>
      <c r="U38" s="12"/>
      <c r="V38" s="12"/>
      <c r="W38" s="12"/>
      <c r="X38" s="12"/>
      <c r="Y38" s="12"/>
      <c r="Z38" s="12"/>
    </row>
    <row r="39" spans="1:26" ht="53.25" customHeight="1" x14ac:dyDescent="0.75">
      <c r="A39" s="67" t="s">
        <v>155</v>
      </c>
      <c r="B39" s="66"/>
      <c r="C39" s="68">
        <v>928471</v>
      </c>
      <c r="D39" s="68"/>
      <c r="E39" s="68">
        <v>8834737235</v>
      </c>
      <c r="F39" s="68"/>
      <c r="G39" s="68">
        <v>-8033841658</v>
      </c>
      <c r="H39" s="68"/>
      <c r="I39" s="68">
        <f t="shared" si="3"/>
        <v>800895577</v>
      </c>
      <c r="J39" s="68"/>
      <c r="K39" s="68">
        <v>929029</v>
      </c>
      <c r="L39" s="68"/>
      <c r="M39" s="68">
        <v>8839831665</v>
      </c>
      <c r="N39" s="68"/>
      <c r="O39" s="68">
        <v>-8038898689</v>
      </c>
      <c r="P39" s="68"/>
      <c r="Q39" s="68">
        <f t="shared" si="4"/>
        <v>800932976</v>
      </c>
      <c r="S39" s="12"/>
      <c r="T39" s="12"/>
      <c r="U39" s="12"/>
      <c r="V39" s="12"/>
      <c r="W39" s="12"/>
      <c r="X39" s="12"/>
      <c r="Y39" s="12"/>
      <c r="Z39" s="12"/>
    </row>
    <row r="40" spans="1:26" ht="53.25" customHeight="1" x14ac:dyDescent="0.75">
      <c r="A40" s="67" t="s">
        <v>39</v>
      </c>
      <c r="B40" s="66"/>
      <c r="C40" s="68">
        <v>0</v>
      </c>
      <c r="D40" s="68"/>
      <c r="E40" s="68">
        <v>0</v>
      </c>
      <c r="F40" s="68"/>
      <c r="G40" s="68">
        <v>0</v>
      </c>
      <c r="H40" s="68"/>
      <c r="I40" s="68">
        <f t="shared" si="3"/>
        <v>0</v>
      </c>
      <c r="J40" s="68"/>
      <c r="K40" s="68">
        <v>400000</v>
      </c>
      <c r="L40" s="68"/>
      <c r="M40" s="68">
        <v>15518275525</v>
      </c>
      <c r="N40" s="68"/>
      <c r="O40" s="68">
        <v>-15474165210</v>
      </c>
      <c r="P40" s="68"/>
      <c r="Q40" s="68">
        <f t="shared" si="4"/>
        <v>44110315</v>
      </c>
      <c r="S40" s="12"/>
      <c r="T40" s="12"/>
      <c r="U40" s="12"/>
      <c r="V40" s="12"/>
      <c r="W40" s="12"/>
      <c r="X40" s="12"/>
      <c r="Y40" s="12"/>
      <c r="Z40" s="12"/>
    </row>
    <row r="41" spans="1:26" ht="53.25" customHeight="1" thickBot="1" x14ac:dyDescent="0.8">
      <c r="A41" s="67" t="s">
        <v>43</v>
      </c>
      <c r="B41" s="66"/>
      <c r="C41" s="68">
        <v>0</v>
      </c>
      <c r="D41" s="68"/>
      <c r="E41" s="68">
        <v>0</v>
      </c>
      <c r="F41" s="68"/>
      <c r="G41" s="68">
        <v>0</v>
      </c>
      <c r="H41" s="68"/>
      <c r="I41" s="68">
        <f>E41+G41</f>
        <v>0</v>
      </c>
      <c r="J41" s="68"/>
      <c r="K41" s="68">
        <v>1000000</v>
      </c>
      <c r="L41" s="68"/>
      <c r="M41" s="68">
        <v>10047293695</v>
      </c>
      <c r="N41" s="68"/>
      <c r="O41" s="68">
        <v>-10097399382</v>
      </c>
      <c r="P41" s="68"/>
      <c r="Q41" s="68">
        <f>M41+O41</f>
        <v>-50105687</v>
      </c>
      <c r="S41" s="12"/>
      <c r="T41" s="12"/>
      <c r="U41" s="12"/>
      <c r="V41" s="12"/>
      <c r="W41" s="12"/>
      <c r="X41" s="12"/>
      <c r="Y41" s="12"/>
      <c r="Z41" s="12"/>
    </row>
    <row r="42" spans="1:26" ht="53.25" customHeight="1" thickBot="1" x14ac:dyDescent="0.8">
      <c r="A42" s="67"/>
      <c r="B42" s="66"/>
      <c r="C42" s="70">
        <f>SUM(C34:C41)</f>
        <v>100999396</v>
      </c>
      <c r="D42" s="63"/>
      <c r="E42" s="70">
        <f>SUM(E34:E41)</f>
        <v>2740061895411</v>
      </c>
      <c r="F42" s="63"/>
      <c r="G42" s="70">
        <f>SUM(G34:G41)</f>
        <v>-2572104904899</v>
      </c>
      <c r="H42" s="63"/>
      <c r="I42" s="70">
        <f>SUM(I34:I41)</f>
        <v>167956990512</v>
      </c>
      <c r="J42" s="63"/>
      <c r="K42" s="70">
        <f>SUM(K34:K41)</f>
        <v>267675029</v>
      </c>
      <c r="L42" s="63"/>
      <c r="M42" s="70">
        <f>SUM(M34:M41)</f>
        <v>8919690348747</v>
      </c>
      <c r="N42" s="63"/>
      <c r="O42" s="70">
        <f>SUM(O34:O41)</f>
        <v>-8649307798654</v>
      </c>
      <c r="P42" s="63"/>
      <c r="Q42" s="70">
        <f>SUM(Q34:Q41)</f>
        <v>270382550093</v>
      </c>
      <c r="S42" s="68">
        <f>'درآمد سرمایه گذاری در صندوق'!G23</f>
        <v>167956990512</v>
      </c>
      <c r="T42" s="68">
        <f>'درآمد سرمایه گذاری در صندوق'!Q23</f>
        <v>270382550093</v>
      </c>
      <c r="U42" s="12"/>
      <c r="V42" s="12"/>
      <c r="W42" s="12"/>
      <c r="X42" s="12"/>
      <c r="Y42" s="12"/>
      <c r="Z42" s="12"/>
    </row>
    <row r="43" spans="1:26" ht="53.25" customHeight="1" thickTop="1" x14ac:dyDescent="0.4">
      <c r="S43" s="68">
        <f>S42-I42</f>
        <v>0</v>
      </c>
      <c r="T43" s="68">
        <f>T42-Q42</f>
        <v>0</v>
      </c>
      <c r="U43" s="12"/>
      <c r="V43" s="12"/>
      <c r="W43" s="12"/>
      <c r="X43" s="12"/>
      <c r="Y43" s="12"/>
      <c r="Z43" s="12"/>
    </row>
    <row r="44" spans="1:26" ht="53.25" customHeight="1" x14ac:dyDescent="0.4">
      <c r="A44" s="133" t="s">
        <v>161</v>
      </c>
      <c r="B44" s="133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</row>
    <row r="45" spans="1:26" ht="53.25" customHeight="1" x14ac:dyDescent="0.4">
      <c r="A45" s="35"/>
      <c r="B45" s="35"/>
      <c r="C45" s="134" t="s">
        <v>103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</row>
    <row r="46" spans="1:26" ht="53.25" customHeight="1" thickBot="1" x14ac:dyDescent="0.8">
      <c r="A46" s="135" t="s">
        <v>60</v>
      </c>
      <c r="B46" s="66"/>
      <c r="C46" s="136" t="str">
        <f>C7</f>
        <v>طی خرداد ماه</v>
      </c>
      <c r="D46" s="136"/>
      <c r="E46" s="136"/>
      <c r="F46" s="136"/>
      <c r="G46" s="136"/>
      <c r="H46" s="136"/>
      <c r="I46" s="136"/>
      <c r="J46" s="66"/>
      <c r="K46" s="136" t="str">
        <f>K7</f>
        <v>از ابتدای سال مالی تا پایان خرداد ماه</v>
      </c>
      <c r="L46" s="136"/>
      <c r="M46" s="136"/>
      <c r="N46" s="136"/>
      <c r="O46" s="136"/>
      <c r="P46" s="136"/>
      <c r="Q46" s="136"/>
    </row>
    <row r="47" spans="1:26" ht="53.25" customHeight="1" thickBot="1" x14ac:dyDescent="0.8">
      <c r="A47" s="136"/>
      <c r="B47" s="66"/>
      <c r="C47" s="65" t="s">
        <v>6</v>
      </c>
      <c r="D47" s="66"/>
      <c r="E47" s="65" t="s">
        <v>92</v>
      </c>
      <c r="F47" s="66"/>
      <c r="G47" s="65" t="s">
        <v>93</v>
      </c>
      <c r="H47" s="66"/>
      <c r="I47" s="65" t="s">
        <v>94</v>
      </c>
      <c r="J47" s="66"/>
      <c r="K47" s="65" t="s">
        <v>6</v>
      </c>
      <c r="L47" s="66"/>
      <c r="M47" s="65" t="s">
        <v>92</v>
      </c>
      <c r="N47" s="66"/>
      <c r="O47" s="65" t="s">
        <v>93</v>
      </c>
      <c r="P47" s="66"/>
      <c r="Q47" s="65" t="s">
        <v>94</v>
      </c>
    </row>
    <row r="48" spans="1:26" ht="53.25" customHeight="1" x14ac:dyDescent="0.75">
      <c r="A48" s="67" t="s">
        <v>51</v>
      </c>
      <c r="B48" s="66"/>
      <c r="C48" s="124">
        <v>700000</v>
      </c>
      <c r="D48" s="68"/>
      <c r="E48" s="124">
        <v>699842500000</v>
      </c>
      <c r="F48" s="68"/>
      <c r="G48" s="124">
        <v>-699898500000</v>
      </c>
      <c r="H48" s="68"/>
      <c r="I48" s="124">
        <f>E48+G48</f>
        <v>-56000000</v>
      </c>
      <c r="J48" s="68"/>
      <c r="K48" s="124">
        <v>912800</v>
      </c>
      <c r="L48" s="68"/>
      <c r="M48" s="124">
        <v>912558220000</v>
      </c>
      <c r="N48" s="68"/>
      <c r="O48" s="124">
        <v>-912474440000</v>
      </c>
      <c r="P48" s="68"/>
      <c r="Q48" s="124">
        <f>M48+O48</f>
        <v>83780000</v>
      </c>
    </row>
    <row r="49" spans="1:21" ht="53.25" customHeight="1" thickBot="1" x14ac:dyDescent="0.8">
      <c r="A49" s="67" t="s">
        <v>55</v>
      </c>
      <c r="B49" s="66"/>
      <c r="C49" s="126">
        <v>0</v>
      </c>
      <c r="D49" s="68">
        <v>0</v>
      </c>
      <c r="E49" s="126">
        <v>0</v>
      </c>
      <c r="F49" s="68"/>
      <c r="G49" s="126">
        <v>0</v>
      </c>
      <c r="H49" s="68"/>
      <c r="I49" s="126">
        <f>E49+G49</f>
        <v>0</v>
      </c>
      <c r="J49" s="68"/>
      <c r="K49" s="126">
        <v>100</v>
      </c>
      <c r="L49" s="68"/>
      <c r="M49" s="126">
        <v>99927500</v>
      </c>
      <c r="N49" s="68"/>
      <c r="O49" s="126">
        <v>-99855000</v>
      </c>
      <c r="P49" s="68"/>
      <c r="Q49" s="126">
        <f>M49+O49</f>
        <v>72500</v>
      </c>
    </row>
    <row r="50" spans="1:21" ht="53.25" customHeight="1" thickBot="1" x14ac:dyDescent="0.8">
      <c r="A50" s="67"/>
      <c r="B50" s="66"/>
      <c r="C50" s="125">
        <f>SUM(C48:C49)</f>
        <v>700000</v>
      </c>
      <c r="D50" s="63"/>
      <c r="E50" s="125">
        <f>SUM(E48:E49)</f>
        <v>699842500000</v>
      </c>
      <c r="F50" s="63"/>
      <c r="G50" s="125">
        <f>SUM(G48:G49)</f>
        <v>-699898500000</v>
      </c>
      <c r="H50" s="63"/>
      <c r="I50" s="125">
        <f>SUM(I48:I49)</f>
        <v>-56000000</v>
      </c>
      <c r="J50" s="63"/>
      <c r="K50" s="125">
        <f>SUM(K48:K49)</f>
        <v>912900</v>
      </c>
      <c r="L50" s="63"/>
      <c r="M50" s="125">
        <f>SUM(M48:M49)</f>
        <v>912658147500</v>
      </c>
      <c r="N50" s="63"/>
      <c r="O50" s="125">
        <f>SUM(O48:O49)</f>
        <v>-912574295000</v>
      </c>
      <c r="P50" s="63"/>
      <c r="Q50" s="125">
        <f>SUM(Q48:Q49)</f>
        <v>83852500</v>
      </c>
      <c r="S50" s="68">
        <f>'درآمد سرمایه گذاری در اوراق به'!G12</f>
        <v>-56000000</v>
      </c>
      <c r="T50" s="68">
        <f>'درآمد سرمایه گذاری در اوراق به'!Q12</f>
        <v>83852500</v>
      </c>
      <c r="U50" s="68"/>
    </row>
    <row r="51" spans="1:21" ht="32.25" thickTop="1" x14ac:dyDescent="0.4">
      <c r="S51" s="68">
        <f>S50-I50</f>
        <v>0</v>
      </c>
      <c r="T51" s="68">
        <f>T50-Q50</f>
        <v>0</v>
      </c>
      <c r="U51" s="68"/>
    </row>
    <row r="52" spans="1:21" ht="31.5" hidden="1" x14ac:dyDescent="0.4">
      <c r="S52" s="68"/>
      <c r="T52" s="68"/>
      <c r="U52" s="68"/>
    </row>
    <row r="53" spans="1:21" ht="31.5" hidden="1" x14ac:dyDescent="0.4">
      <c r="I53" s="68">
        <f>I50+I42+I24</f>
        <v>781226915284</v>
      </c>
      <c r="Q53" s="68">
        <f>Q50+Q42+Q24</f>
        <v>877922617071</v>
      </c>
    </row>
    <row r="54" spans="1:21" ht="31.5" hidden="1" x14ac:dyDescent="0.4">
      <c r="I54" s="68">
        <v>781226915284</v>
      </c>
      <c r="Q54" s="68">
        <v>882715150682</v>
      </c>
    </row>
    <row r="55" spans="1:21" ht="31.5" hidden="1" x14ac:dyDescent="0.4">
      <c r="I55" s="68">
        <f>I54-I53</f>
        <v>0</v>
      </c>
      <c r="Q55" s="68">
        <f>Q54-Q53</f>
        <v>4792533611</v>
      </c>
    </row>
    <row r="56" spans="1:21" ht="31.5" hidden="1" x14ac:dyDescent="0.4">
      <c r="I56" s="68">
        <f>'درآمد اعمال اختیار'!K17</f>
        <v>0</v>
      </c>
      <c r="Q56" s="68">
        <f>'درآمد اعمال اختیار'!Q17</f>
        <v>4792533611</v>
      </c>
    </row>
    <row r="57" spans="1:21" ht="31.5" hidden="1" x14ac:dyDescent="0.4">
      <c r="Q57" s="68">
        <f>Q56-Q55</f>
        <v>0</v>
      </c>
    </row>
  </sheetData>
  <sortState xmlns:xlrd2="http://schemas.microsoft.com/office/spreadsheetml/2017/richdata2" ref="A34:Q41">
    <sortCondition descending="1" ref="Q34:Q41"/>
  </sortState>
  <mergeCells count="21">
    <mergeCell ref="A26:Q26"/>
    <mergeCell ref="A27:Q27"/>
    <mergeCell ref="A28:Q28"/>
    <mergeCell ref="A46:A47"/>
    <mergeCell ref="C46:I46"/>
    <mergeCell ref="K46:Q46"/>
    <mergeCell ref="A44:Q44"/>
    <mergeCell ref="C45:Q45"/>
    <mergeCell ref="C32:I32"/>
    <mergeCell ref="A32:A33"/>
    <mergeCell ref="K32:Q32"/>
    <mergeCell ref="A30:Q30"/>
    <mergeCell ref="C31:Q31"/>
    <mergeCell ref="A7:A8"/>
    <mergeCell ref="A1:Q1"/>
    <mergeCell ref="A2:Q2"/>
    <mergeCell ref="A3:Q3"/>
    <mergeCell ref="A5:Q5"/>
    <mergeCell ref="C6:Q6"/>
    <mergeCell ref="K7:Q7"/>
    <mergeCell ref="C7:I7"/>
  </mergeCells>
  <pageMargins left="0.39" right="0.39" top="0.39" bottom="0.39" header="0" footer="0"/>
  <pageSetup scale="36" fitToHeight="0" orientation="landscape" r:id="rId1"/>
  <rowBreaks count="1" manualBreakCount="1">
    <brk id="25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E3E2-5716-4D00-B3BC-EC41F9FD075A}">
  <dimension ref="A1:Q19"/>
  <sheetViews>
    <sheetView rightToLeft="1" view="pageBreakPreview" topLeftCell="A16" zoomScaleNormal="100" zoomScaleSheetLayoutView="100" workbookViewId="0">
      <selection activeCell="K15" sqref="K15"/>
    </sheetView>
  </sheetViews>
  <sheetFormatPr defaultColWidth="9.140625" defaultRowHeight="15.75" x14ac:dyDescent="0.4"/>
  <cols>
    <col min="1" max="1" width="45.28515625" style="19" bestFit="1" customWidth="1"/>
    <col min="2" max="2" width="1.42578125" style="19" customWidth="1"/>
    <col min="3" max="3" width="18" style="19" customWidth="1"/>
    <col min="4" max="4" width="1.42578125" style="19" customWidth="1"/>
    <col min="5" max="5" width="19.28515625" style="19" customWidth="1"/>
    <col min="6" max="6" width="1.42578125" style="19" customWidth="1"/>
    <col min="7" max="7" width="17.5703125" style="19" customWidth="1"/>
    <col min="8" max="8" width="1.42578125" style="19" customWidth="1"/>
    <col min="9" max="9" width="16.85546875" style="19" customWidth="1"/>
    <col min="10" max="10" width="1.42578125" style="19" customWidth="1"/>
    <col min="11" max="11" width="19.5703125" style="19" customWidth="1"/>
    <col min="12" max="12" width="1.42578125" style="19" customWidth="1"/>
    <col min="13" max="13" width="16.140625" style="19" bestFit="1" customWidth="1"/>
    <col min="14" max="14" width="1.42578125" style="19" customWidth="1"/>
    <col min="15" max="15" width="16.28515625" style="19" customWidth="1"/>
    <col min="16" max="16" width="1.42578125" style="19" customWidth="1"/>
    <col min="17" max="17" width="19.28515625" style="19" customWidth="1"/>
    <col min="18" max="18" width="1.42578125" style="19" customWidth="1"/>
    <col min="19" max="20" width="9.140625" style="19"/>
    <col min="21" max="21" width="29.7109375" style="19" bestFit="1" customWidth="1"/>
    <col min="22" max="22" width="12.85546875" style="19" bestFit="1" customWidth="1"/>
    <col min="23" max="16384" width="9.140625" style="19"/>
  </cols>
  <sheetData>
    <row r="1" spans="1:17" ht="38.25" customHeight="1" x14ac:dyDescent="0.4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ht="38.25" customHeight="1" x14ac:dyDescent="0.4">
      <c r="A2" s="132" t="s">
        <v>59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17" ht="38.25" customHeight="1" x14ac:dyDescent="0.4">
      <c r="A3" s="132" t="str">
        <f>درآمد!A3</f>
        <v>دوره یک ماهه منتهی به 31 خرداد 1405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17" ht="38.25" customHeight="1" x14ac:dyDescent="0.4"/>
    <row r="5" spans="1:17" ht="38.25" customHeight="1" x14ac:dyDescent="0.4">
      <c r="A5" s="133" t="s">
        <v>135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</row>
    <row r="6" spans="1:17" ht="38.25" customHeight="1" x14ac:dyDescent="0.4">
      <c r="C6" s="163" t="s">
        <v>103</v>
      </c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</row>
    <row r="7" spans="1:17" ht="38.25" customHeight="1" thickBot="1" x14ac:dyDescent="0.45">
      <c r="C7" s="162" t="str">
        <f>'درآمد سرمایه گذاری در سهام'!C7</f>
        <v>طی خرداد ماه</v>
      </c>
      <c r="D7" s="162"/>
      <c r="E7" s="162"/>
      <c r="F7" s="162"/>
      <c r="G7" s="162"/>
      <c r="H7" s="162"/>
      <c r="I7" s="162"/>
      <c r="J7" s="162"/>
      <c r="K7" s="162"/>
      <c r="L7" s="37"/>
      <c r="M7" s="162" t="str">
        <f>'درآمد سرمایه گذاری در سهام'!M7</f>
        <v>از ابتدای سال مالی تا پایان خرداد ماه</v>
      </c>
      <c r="N7" s="162"/>
      <c r="O7" s="162"/>
      <c r="P7" s="162"/>
      <c r="Q7" s="162"/>
    </row>
    <row r="8" spans="1:17" ht="38.25" customHeight="1" thickBot="1" x14ac:dyDescent="0.65">
      <c r="A8" s="22" t="s">
        <v>95</v>
      </c>
      <c r="B8" s="21"/>
      <c r="C8" s="23" t="s">
        <v>31</v>
      </c>
      <c r="D8" s="21"/>
      <c r="E8" s="23" t="s">
        <v>6</v>
      </c>
      <c r="F8" s="21"/>
      <c r="G8" s="23" t="s">
        <v>96</v>
      </c>
      <c r="H8" s="21"/>
      <c r="I8" s="23" t="s">
        <v>97</v>
      </c>
      <c r="J8" s="21"/>
      <c r="K8" s="23" t="s">
        <v>98</v>
      </c>
      <c r="L8" s="21"/>
      <c r="M8" s="23" t="s">
        <v>96</v>
      </c>
      <c r="N8" s="38"/>
      <c r="O8" s="23" t="s">
        <v>97</v>
      </c>
      <c r="P8" s="38"/>
      <c r="Q8" s="23" t="s">
        <v>98</v>
      </c>
    </row>
    <row r="9" spans="1:17" ht="38.25" customHeight="1" x14ac:dyDescent="0.4">
      <c r="A9" s="16" t="s">
        <v>154</v>
      </c>
      <c r="C9" s="58" t="s">
        <v>145</v>
      </c>
      <c r="D9" s="12"/>
      <c r="E9" s="12">
        <v>7930000</v>
      </c>
      <c r="F9" s="12"/>
      <c r="G9" s="12">
        <v>0</v>
      </c>
      <c r="H9" s="12"/>
      <c r="I9" s="12">
        <v>0</v>
      </c>
      <c r="J9" s="12"/>
      <c r="K9" s="12">
        <v>0</v>
      </c>
      <c r="L9" s="12"/>
      <c r="M9" s="12">
        <v>-18030000</v>
      </c>
      <c r="N9" s="12"/>
      <c r="O9" s="12">
        <v>-180300000</v>
      </c>
      <c r="P9" s="12"/>
      <c r="Q9" s="12">
        <v>2211972504</v>
      </c>
    </row>
    <row r="10" spans="1:17" ht="38.25" customHeight="1" x14ac:dyDescent="0.55000000000000004">
      <c r="A10" s="16" t="s">
        <v>152</v>
      </c>
      <c r="B10" s="36"/>
      <c r="C10" s="58" t="s">
        <v>145</v>
      </c>
      <c r="D10" s="36"/>
      <c r="E10" s="58">
        <v>3997000</v>
      </c>
      <c r="F10" s="36"/>
      <c r="G10" s="58">
        <v>0</v>
      </c>
      <c r="H10" s="36"/>
      <c r="I10" s="58">
        <v>0</v>
      </c>
      <c r="J10" s="36"/>
      <c r="K10" s="58">
        <v>0</v>
      </c>
      <c r="L10" s="36"/>
      <c r="M10" s="58">
        <v>-25109000</v>
      </c>
      <c r="N10" s="58"/>
      <c r="O10" s="58">
        <v>-251090000</v>
      </c>
      <c r="P10" s="58"/>
      <c r="Q10" s="58">
        <v>1771729379</v>
      </c>
    </row>
    <row r="11" spans="1:17" ht="38.25" customHeight="1" x14ac:dyDescent="0.4">
      <c r="A11" s="16" t="s">
        <v>151</v>
      </c>
      <c r="C11" s="58" t="s">
        <v>145</v>
      </c>
      <c r="D11" s="12"/>
      <c r="E11" s="12">
        <v>600000</v>
      </c>
      <c r="F11" s="12"/>
      <c r="G11" s="12">
        <v>0</v>
      </c>
      <c r="H11" s="12"/>
      <c r="I11" s="12">
        <v>0</v>
      </c>
      <c r="J11" s="12"/>
      <c r="K11" s="12">
        <v>0</v>
      </c>
      <c r="L11" s="12"/>
      <c r="M11" s="12">
        <v>-3900000</v>
      </c>
      <c r="N11" s="12"/>
      <c r="O11" s="12">
        <v>-39000000</v>
      </c>
      <c r="P11" s="12"/>
      <c r="Q11" s="12">
        <v>448433437</v>
      </c>
    </row>
    <row r="12" spans="1:17" ht="38.25" customHeight="1" x14ac:dyDescent="0.4">
      <c r="A12" s="16" t="s">
        <v>150</v>
      </c>
      <c r="C12" s="58" t="s">
        <v>178</v>
      </c>
      <c r="D12" s="12"/>
      <c r="E12" s="12">
        <v>60000</v>
      </c>
      <c r="F12" s="12"/>
      <c r="G12" s="12">
        <v>0</v>
      </c>
      <c r="H12" s="12"/>
      <c r="I12" s="12">
        <v>0</v>
      </c>
      <c r="J12" s="12"/>
      <c r="K12" s="12">
        <v>0</v>
      </c>
      <c r="L12" s="12"/>
      <c r="M12" s="12">
        <v>-33750</v>
      </c>
      <c r="N12" s="12"/>
      <c r="O12" s="12">
        <v>-337500</v>
      </c>
      <c r="P12" s="12"/>
      <c r="Q12" s="12">
        <v>191445985</v>
      </c>
    </row>
    <row r="13" spans="1:17" ht="38.25" customHeight="1" x14ac:dyDescent="0.55000000000000004">
      <c r="A13" s="16" t="s">
        <v>147</v>
      </c>
      <c r="B13" s="36"/>
      <c r="C13" s="58" t="s">
        <v>145</v>
      </c>
      <c r="D13" s="36"/>
      <c r="E13" s="58">
        <v>3885000</v>
      </c>
      <c r="F13" s="36"/>
      <c r="G13" s="58">
        <v>0</v>
      </c>
      <c r="H13" s="36"/>
      <c r="I13" s="58">
        <v>0</v>
      </c>
      <c r="J13" s="36"/>
      <c r="K13" s="58">
        <v>0</v>
      </c>
      <c r="L13" s="36"/>
      <c r="M13" s="58">
        <v>0</v>
      </c>
      <c r="N13" s="58"/>
      <c r="O13" s="58">
        <v>0</v>
      </c>
      <c r="P13" s="58"/>
      <c r="Q13" s="58">
        <v>116429954</v>
      </c>
    </row>
    <row r="14" spans="1:17" ht="39.75" customHeight="1" x14ac:dyDescent="0.4">
      <c r="A14" s="16" t="s">
        <v>148</v>
      </c>
      <c r="C14" s="58" t="s">
        <v>178</v>
      </c>
      <c r="D14" s="12"/>
      <c r="E14" s="12">
        <v>40000</v>
      </c>
      <c r="F14" s="12"/>
      <c r="G14" s="12">
        <v>0</v>
      </c>
      <c r="H14" s="12"/>
      <c r="I14" s="12">
        <v>0</v>
      </c>
      <c r="J14" s="12"/>
      <c r="K14" s="12">
        <v>0</v>
      </c>
      <c r="L14" s="12"/>
      <c r="M14" s="12">
        <v>0</v>
      </c>
      <c r="N14" s="12"/>
      <c r="O14" s="12">
        <v>0</v>
      </c>
      <c r="P14" s="12"/>
      <c r="Q14" s="12">
        <v>22976310</v>
      </c>
    </row>
    <row r="15" spans="1:17" ht="39.75" customHeight="1" x14ac:dyDescent="0.4">
      <c r="A15" s="16" t="s">
        <v>153</v>
      </c>
      <c r="C15" s="58" t="s">
        <v>145</v>
      </c>
      <c r="D15" s="12"/>
      <c r="E15" s="12">
        <v>9237000</v>
      </c>
      <c r="F15" s="12"/>
      <c r="G15" s="12">
        <v>0</v>
      </c>
      <c r="H15" s="12"/>
      <c r="I15" s="12">
        <v>0</v>
      </c>
      <c r="J15" s="12"/>
      <c r="K15" s="12">
        <v>0</v>
      </c>
      <c r="L15" s="12"/>
      <c r="M15" s="12">
        <v>-16000</v>
      </c>
      <c r="N15" s="12"/>
      <c r="O15" s="12">
        <v>-160000</v>
      </c>
      <c r="P15" s="12"/>
      <c r="Q15" s="12">
        <v>20555312</v>
      </c>
    </row>
    <row r="16" spans="1:17" ht="39.75" customHeight="1" thickBot="1" x14ac:dyDescent="0.45">
      <c r="A16" s="16" t="s">
        <v>149</v>
      </c>
      <c r="C16" s="58" t="s">
        <v>178</v>
      </c>
      <c r="D16" s="12"/>
      <c r="E16" s="12">
        <v>180000</v>
      </c>
      <c r="F16" s="12"/>
      <c r="G16" s="12">
        <v>0</v>
      </c>
      <c r="H16" s="12"/>
      <c r="I16" s="12">
        <v>0</v>
      </c>
      <c r="J16" s="12"/>
      <c r="K16" s="12">
        <v>0</v>
      </c>
      <c r="L16" s="12"/>
      <c r="M16" s="12">
        <v>0</v>
      </c>
      <c r="N16" s="12"/>
      <c r="O16" s="12">
        <v>0</v>
      </c>
      <c r="P16" s="12"/>
      <c r="Q16" s="12">
        <v>8990730</v>
      </c>
    </row>
    <row r="17" spans="7:17" ht="39" customHeight="1" thickBot="1" x14ac:dyDescent="0.45">
      <c r="G17" s="45">
        <f>SUM(G9:G16)</f>
        <v>0</v>
      </c>
      <c r="H17" s="12"/>
      <c r="I17" s="45">
        <f>SUM(I9:I16)</f>
        <v>0</v>
      </c>
      <c r="J17" s="12"/>
      <c r="K17" s="45">
        <f>SUM(K9:K16)</f>
        <v>0</v>
      </c>
      <c r="L17" s="12"/>
      <c r="M17" s="45">
        <f>SUM(M9:M16)</f>
        <v>-47088750</v>
      </c>
      <c r="N17" s="12"/>
      <c r="O17" s="45">
        <f>SUM(O9:O16)</f>
        <v>-470887500</v>
      </c>
      <c r="P17" s="12"/>
      <c r="Q17" s="45">
        <f>SUM(Q9:Q16)</f>
        <v>4792533611</v>
      </c>
    </row>
    <row r="18" spans="7:17" ht="15.75" customHeight="1" thickTop="1" x14ac:dyDescent="0.4"/>
    <row r="19" spans="7:17" ht="22.5" x14ac:dyDescent="0.4">
      <c r="Q19" s="12"/>
    </row>
  </sheetData>
  <sortState xmlns:xlrd2="http://schemas.microsoft.com/office/spreadsheetml/2017/richdata2" ref="A9:Q16">
    <sortCondition descending="1" ref="Q9:Q16"/>
  </sortState>
  <mergeCells count="7">
    <mergeCell ref="C7:K7"/>
    <mergeCell ref="M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45" orientation="portrait" r:id="rId1"/>
  <colBreaks count="1" manualBreakCount="1">
    <brk id="18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6"/>
  <sheetViews>
    <sheetView rightToLeft="1" view="pageBreakPreview" zoomScale="60" zoomScaleNormal="100" workbookViewId="0">
      <selection activeCell="AA1" sqref="AA1:AA1048576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22" customWidth="1"/>
    <col min="4" max="4" width="1.42578125" customWidth="1"/>
    <col min="5" max="5" width="28" bestFit="1" customWidth="1"/>
    <col min="6" max="6" width="1.42578125" customWidth="1"/>
    <col min="7" max="7" width="27.28515625" bestFit="1" customWidth="1"/>
    <col min="8" max="8" width="1.42578125" customWidth="1"/>
    <col min="9" max="9" width="20.42578125" customWidth="1"/>
    <col min="10" max="10" width="1.42578125" customWidth="1"/>
    <col min="11" max="11" width="24.7109375" bestFit="1" customWidth="1"/>
    <col min="12" max="12" width="1.42578125" customWidth="1"/>
    <col min="13" max="13" width="20.42578125" customWidth="1"/>
    <col min="14" max="14" width="1.42578125" customWidth="1"/>
    <col min="15" max="15" width="25.5703125" customWidth="1"/>
    <col min="16" max="16" width="1.42578125" customWidth="1"/>
    <col min="17" max="17" width="23.42578125" customWidth="1"/>
    <col min="18" max="18" width="1.42578125" customWidth="1"/>
    <col min="19" max="19" width="25" customWidth="1"/>
    <col min="20" max="20" width="1.42578125" customWidth="1"/>
    <col min="21" max="21" width="27.28515625" bestFit="1" customWidth="1"/>
    <col min="22" max="22" width="1.42578125" customWidth="1"/>
    <col min="23" max="23" width="27.28515625" bestFit="1" customWidth="1"/>
    <col min="24" max="24" width="1.42578125" customWidth="1"/>
    <col min="25" max="25" width="25.42578125" bestFit="1" customWidth="1"/>
    <col min="26" max="26" width="1.42578125" customWidth="1"/>
    <col min="27" max="27" width="22.5703125" hidden="1" customWidth="1"/>
    <col min="28" max="28" width="17.7109375" bestFit="1" customWidth="1"/>
  </cols>
  <sheetData>
    <row r="1" spans="1:28" ht="40.5" customHeight="1" x14ac:dyDescent="0.2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</row>
    <row r="2" spans="1:28" ht="40.5" customHeight="1" x14ac:dyDescent="0.2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8" ht="40.5" customHeight="1" x14ac:dyDescent="0.2">
      <c r="A3" s="141" t="s">
        <v>182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8" ht="40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8" ht="40.5" customHeight="1" x14ac:dyDescent="0.2">
      <c r="A5" s="140" t="s">
        <v>162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</row>
    <row r="6" spans="1:28" ht="40.5" customHeight="1" x14ac:dyDescent="0.2">
      <c r="A6" s="140" t="s">
        <v>163</v>
      </c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</row>
    <row r="7" spans="1:28" ht="40.5" customHeight="1" x14ac:dyDescent="0.2">
      <c r="A7" s="11"/>
      <c r="B7" s="11"/>
      <c r="C7" s="139" t="s">
        <v>103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8" ht="40.5" customHeight="1" thickBot="1" x14ac:dyDescent="0.4">
      <c r="C8" s="142" t="s">
        <v>164</v>
      </c>
      <c r="D8" s="142"/>
      <c r="E8" s="142"/>
      <c r="F8" s="142"/>
      <c r="G8" s="142"/>
      <c r="H8" s="111"/>
      <c r="I8" s="142" t="s">
        <v>2</v>
      </c>
      <c r="J8" s="142"/>
      <c r="K8" s="142"/>
      <c r="L8" s="142"/>
      <c r="M8" s="142"/>
      <c r="N8" s="142"/>
      <c r="O8" s="142"/>
      <c r="P8" s="111"/>
      <c r="Q8" s="142" t="s">
        <v>181</v>
      </c>
      <c r="R8" s="142"/>
      <c r="S8" s="142"/>
      <c r="T8" s="142"/>
      <c r="U8" s="142"/>
      <c r="V8" s="142"/>
      <c r="W8" s="142"/>
      <c r="X8" s="142"/>
      <c r="Y8" s="142"/>
    </row>
    <row r="9" spans="1:28" ht="40.5" customHeight="1" thickBot="1" x14ac:dyDescent="0.4">
      <c r="A9" s="143" t="s">
        <v>5</v>
      </c>
      <c r="B9" s="6"/>
      <c r="C9" s="143" t="s">
        <v>6</v>
      </c>
      <c r="D9" s="6"/>
      <c r="E9" s="143" t="s">
        <v>7</v>
      </c>
      <c r="F9" s="6"/>
      <c r="G9" s="143" t="s">
        <v>8</v>
      </c>
      <c r="H9" s="6"/>
      <c r="I9" s="144" t="s">
        <v>3</v>
      </c>
      <c r="J9" s="144"/>
      <c r="K9" s="144"/>
      <c r="L9" s="6"/>
      <c r="M9" s="144" t="s">
        <v>4</v>
      </c>
      <c r="N9" s="144"/>
      <c r="O9" s="144"/>
      <c r="P9" s="6"/>
      <c r="Q9" s="143" t="s">
        <v>6</v>
      </c>
      <c r="R9" s="6"/>
      <c r="S9" s="145" t="s">
        <v>10</v>
      </c>
      <c r="T9" s="6"/>
      <c r="U9" s="143" t="s">
        <v>7</v>
      </c>
      <c r="V9" s="6"/>
      <c r="W9" s="145" t="s">
        <v>8</v>
      </c>
      <c r="X9" s="6"/>
      <c r="Y9" s="145" t="s">
        <v>11</v>
      </c>
    </row>
    <row r="10" spans="1:28" ht="40.5" customHeight="1" thickBot="1" x14ac:dyDescent="0.4">
      <c r="A10" s="144"/>
      <c r="B10" s="6"/>
      <c r="C10" s="144"/>
      <c r="D10" s="6"/>
      <c r="E10" s="144"/>
      <c r="F10" s="6"/>
      <c r="G10" s="144"/>
      <c r="H10" s="6"/>
      <c r="I10" s="73" t="s">
        <v>6</v>
      </c>
      <c r="J10" s="6"/>
      <c r="K10" s="73" t="s">
        <v>7</v>
      </c>
      <c r="L10" s="6"/>
      <c r="M10" s="73" t="s">
        <v>6</v>
      </c>
      <c r="N10" s="6"/>
      <c r="O10" s="73" t="s">
        <v>9</v>
      </c>
      <c r="P10" s="6"/>
      <c r="Q10" s="144"/>
      <c r="R10" s="6"/>
      <c r="S10" s="146"/>
      <c r="T10" s="6"/>
      <c r="U10" s="144"/>
      <c r="V10" s="6"/>
      <c r="W10" s="146"/>
      <c r="X10" s="6"/>
      <c r="Y10" s="146"/>
      <c r="AA10" s="121">
        <v>75399225707042</v>
      </c>
    </row>
    <row r="11" spans="1:28" ht="40.5" customHeight="1" x14ac:dyDescent="0.2">
      <c r="A11" s="46" t="s">
        <v>17</v>
      </c>
      <c r="B11" s="113"/>
      <c r="C11" s="27">
        <v>4569967397</v>
      </c>
      <c r="D11" s="112"/>
      <c r="E11" s="27">
        <v>27120687455402</v>
      </c>
      <c r="F11" s="112"/>
      <c r="G11" s="27">
        <v>17964588268475</v>
      </c>
      <c r="H11" s="112"/>
      <c r="I11" s="27">
        <v>0</v>
      </c>
      <c r="J11" s="112"/>
      <c r="K11" s="27">
        <v>0</v>
      </c>
      <c r="L11" s="112"/>
      <c r="M11" s="27">
        <v>-1500000</v>
      </c>
      <c r="N11" s="112"/>
      <c r="O11" s="27">
        <v>-7196026919</v>
      </c>
      <c r="P11" s="112"/>
      <c r="Q11" s="27">
        <f>C11+I11+M11</f>
        <v>4568467397</v>
      </c>
      <c r="R11" s="112"/>
      <c r="S11" s="27">
        <v>4752</v>
      </c>
      <c r="T11" s="112"/>
      <c r="U11" s="27">
        <v>27111785634523</v>
      </c>
      <c r="V11" s="112"/>
      <c r="W11" s="27">
        <v>21692857959170</v>
      </c>
      <c r="X11" s="88"/>
      <c r="Y11" s="78">
        <f>W11/$AA$10*100</f>
        <v>28.770664096016002</v>
      </c>
      <c r="AA11" s="39"/>
      <c r="AB11" s="39"/>
    </row>
    <row r="12" spans="1:28" ht="40.5" customHeight="1" x14ac:dyDescent="0.2">
      <c r="A12" s="46" t="s">
        <v>15</v>
      </c>
      <c r="B12" s="113"/>
      <c r="C12" s="27">
        <v>595612655</v>
      </c>
      <c r="D12" s="112"/>
      <c r="E12" s="27">
        <v>4596562083356</v>
      </c>
      <c r="F12" s="112"/>
      <c r="G12" s="27">
        <v>6284889487876</v>
      </c>
      <c r="H12" s="112"/>
      <c r="I12" s="27">
        <v>0</v>
      </c>
      <c r="J12" s="112"/>
      <c r="K12" s="27">
        <v>0</v>
      </c>
      <c r="L12" s="112"/>
      <c r="M12" s="27">
        <v>-20200000</v>
      </c>
      <c r="N12" s="112"/>
      <c r="O12" s="27">
        <v>-327124197441</v>
      </c>
      <c r="P12" s="112"/>
      <c r="Q12" s="27">
        <f t="shared" ref="Q12:Q26" si="0">C12+I12+M12</f>
        <v>575412655</v>
      </c>
      <c r="R12" s="112"/>
      <c r="S12" s="27">
        <v>17590</v>
      </c>
      <c r="T12" s="112"/>
      <c r="U12" s="27">
        <v>4440671248416</v>
      </c>
      <c r="V12" s="112"/>
      <c r="W12" s="27">
        <v>10113816254912</v>
      </c>
      <c r="X12" s="88"/>
      <c r="Y12" s="78">
        <f t="shared" ref="Y12:Y29" si="1">W12/$AA$10*100</f>
        <v>13.413687156693715</v>
      </c>
      <c r="AA12" s="39"/>
      <c r="AB12" s="39"/>
    </row>
    <row r="13" spans="1:28" ht="40.5" customHeight="1" x14ac:dyDescent="0.2">
      <c r="A13" s="46" t="s">
        <v>140</v>
      </c>
      <c r="B13" s="113"/>
      <c r="C13" s="27">
        <v>3280434871</v>
      </c>
      <c r="D13" s="112"/>
      <c r="E13" s="27">
        <v>8202375187982</v>
      </c>
      <c r="F13" s="112"/>
      <c r="G13" s="27">
        <v>9453583979596</v>
      </c>
      <c r="H13" s="112"/>
      <c r="I13" s="27">
        <v>196695934</v>
      </c>
      <c r="J13" s="112"/>
      <c r="K13" s="27">
        <v>618092312809</v>
      </c>
      <c r="L13" s="112"/>
      <c r="M13" s="27">
        <v>-195200000</v>
      </c>
      <c r="N13" s="112"/>
      <c r="O13" s="27">
        <v>-615714293113</v>
      </c>
      <c r="P13" s="112"/>
      <c r="Q13" s="27">
        <f t="shared" si="0"/>
        <v>3281930805</v>
      </c>
      <c r="R13" s="112"/>
      <c r="S13" s="27">
        <v>3072</v>
      </c>
      <c r="T13" s="112"/>
      <c r="U13" s="27">
        <v>8330935819713</v>
      </c>
      <c r="V13" s="112"/>
      <c r="W13" s="27">
        <v>10074429043470</v>
      </c>
      <c r="X13" s="88"/>
      <c r="Y13" s="78">
        <f t="shared" si="1"/>
        <v>13.361448939294727</v>
      </c>
      <c r="AA13" s="39"/>
      <c r="AB13" s="39"/>
    </row>
    <row r="14" spans="1:28" ht="40.5" customHeight="1" x14ac:dyDescent="0.2">
      <c r="A14" s="46" t="s">
        <v>27</v>
      </c>
      <c r="B14" s="113"/>
      <c r="C14" s="27">
        <v>1560620411</v>
      </c>
      <c r="D14" s="112"/>
      <c r="E14" s="27">
        <v>4019861045285</v>
      </c>
      <c r="F14" s="112"/>
      <c r="G14" s="27">
        <v>3316916840090</v>
      </c>
      <c r="H14" s="112"/>
      <c r="I14" s="27">
        <v>234280231</v>
      </c>
      <c r="J14" s="112"/>
      <c r="K14" s="27">
        <v>0</v>
      </c>
      <c r="L14" s="112"/>
      <c r="M14" s="27">
        <v>0</v>
      </c>
      <c r="N14" s="112"/>
      <c r="O14" s="27">
        <v>0</v>
      </c>
      <c r="P14" s="112"/>
      <c r="Q14" s="27">
        <f t="shared" si="0"/>
        <v>1794900642</v>
      </c>
      <c r="R14" s="112"/>
      <c r="S14" s="27">
        <v>3438</v>
      </c>
      <c r="T14" s="112"/>
      <c r="U14" s="27">
        <v>4623132640110</v>
      </c>
      <c r="V14" s="112"/>
      <c r="W14" s="27">
        <v>6166178547206</v>
      </c>
      <c r="X14" s="88"/>
      <c r="Y14" s="78">
        <f t="shared" si="1"/>
        <v>8.1780396143114533</v>
      </c>
      <c r="AA14" s="39"/>
      <c r="AB14" s="39"/>
    </row>
    <row r="15" spans="1:28" ht="40.5" customHeight="1" x14ac:dyDescent="0.2">
      <c r="A15" s="46" t="s">
        <v>21</v>
      </c>
      <c r="B15" s="113"/>
      <c r="C15" s="27">
        <v>1669996171</v>
      </c>
      <c r="D15" s="112"/>
      <c r="E15" s="27">
        <v>6268191927634</v>
      </c>
      <c r="F15" s="112"/>
      <c r="G15" s="27">
        <v>4563968273643</v>
      </c>
      <c r="H15" s="112"/>
      <c r="I15" s="27">
        <v>9465773</v>
      </c>
      <c r="J15" s="112"/>
      <c r="K15" s="27">
        <v>32326573582</v>
      </c>
      <c r="L15" s="112"/>
      <c r="M15" s="27">
        <v>-16000000</v>
      </c>
      <c r="N15" s="112"/>
      <c r="O15" s="27">
        <v>-55905479743</v>
      </c>
      <c r="P15" s="112"/>
      <c r="Q15" s="27">
        <f t="shared" si="0"/>
        <v>1663461944</v>
      </c>
      <c r="R15" s="112"/>
      <c r="S15" s="27">
        <v>3341</v>
      </c>
      <c r="T15" s="112"/>
      <c r="U15" s="27">
        <v>6240464318260</v>
      </c>
      <c r="V15" s="112"/>
      <c r="W15" s="27">
        <v>5553402558874</v>
      </c>
      <c r="X15" s="88"/>
      <c r="Y15" s="78">
        <f t="shared" si="1"/>
        <v>7.3653310187180523</v>
      </c>
      <c r="AA15" s="39"/>
      <c r="AB15" s="39"/>
    </row>
    <row r="16" spans="1:28" ht="40.5" customHeight="1" x14ac:dyDescent="0.2">
      <c r="A16" s="46" t="s">
        <v>24</v>
      </c>
      <c r="B16" s="113"/>
      <c r="C16" s="27">
        <v>1376128527</v>
      </c>
      <c r="D16" s="112"/>
      <c r="E16" s="27">
        <v>6167675029020</v>
      </c>
      <c r="F16" s="112"/>
      <c r="G16" s="27">
        <v>2765291248001</v>
      </c>
      <c r="H16" s="112"/>
      <c r="I16" s="27">
        <v>0</v>
      </c>
      <c r="J16" s="112"/>
      <c r="K16" s="27">
        <v>0</v>
      </c>
      <c r="L16" s="112"/>
      <c r="M16" s="27">
        <v>0</v>
      </c>
      <c r="N16" s="112"/>
      <c r="O16" s="27">
        <v>0</v>
      </c>
      <c r="P16" s="112"/>
      <c r="Q16" s="27">
        <f t="shared" si="0"/>
        <v>1376128527</v>
      </c>
      <c r="R16" s="112"/>
      <c r="S16" s="27">
        <v>2769</v>
      </c>
      <c r="T16" s="112"/>
      <c r="U16" s="27">
        <v>6167675029020</v>
      </c>
      <c r="V16" s="112"/>
      <c r="W16" s="27">
        <v>3807603911345</v>
      </c>
      <c r="X16" s="88"/>
      <c r="Y16" s="78">
        <f t="shared" si="1"/>
        <v>5.049924419833113</v>
      </c>
      <c r="AA16" s="39"/>
      <c r="AB16" s="39"/>
    </row>
    <row r="17" spans="1:28" ht="40.5" customHeight="1" x14ac:dyDescent="0.2">
      <c r="A17" s="46" t="s">
        <v>25</v>
      </c>
      <c r="B17" s="113"/>
      <c r="C17" s="27">
        <v>85402000</v>
      </c>
      <c r="D17" s="112"/>
      <c r="E17" s="27">
        <v>1061183498176</v>
      </c>
      <c r="F17" s="112"/>
      <c r="G17" s="27">
        <v>1158024372093</v>
      </c>
      <c r="H17" s="112"/>
      <c r="I17" s="27">
        <v>55800000</v>
      </c>
      <c r="J17" s="112"/>
      <c r="K17" s="27">
        <v>871836309882</v>
      </c>
      <c r="L17" s="112"/>
      <c r="M17" s="27">
        <v>-12402000</v>
      </c>
      <c r="N17" s="112"/>
      <c r="O17" s="27">
        <v>-201411611430</v>
      </c>
      <c r="P17" s="112"/>
      <c r="Q17" s="27">
        <f t="shared" si="0"/>
        <v>128800000</v>
      </c>
      <c r="R17" s="112"/>
      <c r="S17" s="27">
        <v>15030</v>
      </c>
      <c r="T17" s="112"/>
      <c r="U17" s="27">
        <v>1772504579626</v>
      </c>
      <c r="V17" s="112"/>
      <c r="W17" s="27">
        <v>1934392743360</v>
      </c>
      <c r="X17" s="88"/>
      <c r="Y17" s="78">
        <f t="shared" si="1"/>
        <v>2.5655339630090328</v>
      </c>
      <c r="AA17" s="39"/>
      <c r="AB17" s="39"/>
    </row>
    <row r="18" spans="1:28" ht="40.5" customHeight="1" x14ac:dyDescent="0.2">
      <c r="A18" s="46" t="s">
        <v>13</v>
      </c>
      <c r="B18" s="113"/>
      <c r="C18" s="27">
        <v>23737906</v>
      </c>
      <c r="D18" s="112"/>
      <c r="E18" s="27">
        <v>755084238182</v>
      </c>
      <c r="F18" s="112"/>
      <c r="G18" s="27">
        <v>1329498443980</v>
      </c>
      <c r="H18" s="112"/>
      <c r="I18" s="27">
        <v>584321</v>
      </c>
      <c r="J18" s="112"/>
      <c r="K18" s="27">
        <v>36648743720</v>
      </c>
      <c r="L18" s="112"/>
      <c r="M18" s="27">
        <v>-392200</v>
      </c>
      <c r="N18" s="112"/>
      <c r="O18" s="27">
        <v>-23806823157</v>
      </c>
      <c r="P18" s="112"/>
      <c r="Q18" s="27">
        <f t="shared" si="0"/>
        <v>23930027</v>
      </c>
      <c r="R18" s="112"/>
      <c r="S18" s="27">
        <v>63100</v>
      </c>
      <c r="T18" s="112"/>
      <c r="U18" s="27">
        <v>779187532686</v>
      </c>
      <c r="V18" s="112"/>
      <c r="W18" s="27">
        <v>1508837115325</v>
      </c>
      <c r="X18" s="88"/>
      <c r="Y18" s="78">
        <f t="shared" si="1"/>
        <v>2.0011307824134335</v>
      </c>
      <c r="AA18" s="39"/>
      <c r="AB18" s="39"/>
    </row>
    <row r="19" spans="1:28" ht="40.5" customHeight="1" x14ac:dyDescent="0.3">
      <c r="A19" s="46" t="s">
        <v>12</v>
      </c>
      <c r="B19" s="5"/>
      <c r="C19" s="27">
        <v>402095099</v>
      </c>
      <c r="D19" s="112"/>
      <c r="E19" s="27">
        <v>1178262008861</v>
      </c>
      <c r="F19" s="112"/>
      <c r="G19" s="27">
        <v>920499759906</v>
      </c>
      <c r="H19" s="112"/>
      <c r="I19" s="27">
        <v>23907307</v>
      </c>
      <c r="J19" s="112"/>
      <c r="K19" s="27">
        <v>58498354351</v>
      </c>
      <c r="L19" s="112"/>
      <c r="M19" s="27">
        <v>-1075542</v>
      </c>
      <c r="N19" s="112"/>
      <c r="O19" s="27">
        <v>-2610828450</v>
      </c>
      <c r="P19" s="112"/>
      <c r="Q19" s="27">
        <f t="shared" si="0"/>
        <v>424926864</v>
      </c>
      <c r="R19" s="112"/>
      <c r="S19" s="27">
        <v>2339</v>
      </c>
      <c r="T19" s="112"/>
      <c r="U19" s="27">
        <v>1233616980842</v>
      </c>
      <c r="V19" s="112"/>
      <c r="W19" s="27">
        <v>993148567905</v>
      </c>
      <c r="X19" s="88"/>
      <c r="Y19" s="78">
        <f t="shared" si="1"/>
        <v>1.3171866933538601</v>
      </c>
      <c r="AA19" s="39"/>
      <c r="AB19" s="39"/>
    </row>
    <row r="20" spans="1:28" ht="40.5" customHeight="1" x14ac:dyDescent="0.3">
      <c r="A20" s="46" t="s">
        <v>28</v>
      </c>
      <c r="B20" s="5"/>
      <c r="C20" s="27">
        <v>221574795</v>
      </c>
      <c r="D20" s="112"/>
      <c r="E20" s="27">
        <v>445735807427</v>
      </c>
      <c r="F20" s="112"/>
      <c r="G20" s="27">
        <v>434399353181</v>
      </c>
      <c r="H20" s="112"/>
      <c r="I20" s="27">
        <v>0</v>
      </c>
      <c r="J20" s="112"/>
      <c r="K20" s="27">
        <v>0</v>
      </c>
      <c r="L20" s="112"/>
      <c r="M20" s="27">
        <v>-3</v>
      </c>
      <c r="N20" s="112"/>
      <c r="O20" s="27">
        <v>-3</v>
      </c>
      <c r="P20" s="112"/>
      <c r="Q20" s="27">
        <f t="shared" si="0"/>
        <v>221574792</v>
      </c>
      <c r="R20" s="112"/>
      <c r="S20" s="27">
        <v>2131</v>
      </c>
      <c r="T20" s="112"/>
      <c r="U20" s="27">
        <v>445735801392</v>
      </c>
      <c r="V20" s="112"/>
      <c r="W20" s="27">
        <v>471817028081</v>
      </c>
      <c r="X20" s="88"/>
      <c r="Y20" s="78">
        <f t="shared" si="1"/>
        <v>0.62575845263213903</v>
      </c>
      <c r="AA20" s="39"/>
      <c r="AB20" s="39"/>
    </row>
    <row r="21" spans="1:28" ht="40.5" customHeight="1" x14ac:dyDescent="0.2">
      <c r="A21" s="46" t="s">
        <v>18</v>
      </c>
      <c r="B21" s="113"/>
      <c r="C21" s="27">
        <v>428688047</v>
      </c>
      <c r="D21" s="112"/>
      <c r="E21" s="27">
        <v>214133702264</v>
      </c>
      <c r="F21" s="112"/>
      <c r="G21" s="27">
        <v>183767402712</v>
      </c>
      <c r="H21" s="112"/>
      <c r="I21" s="27">
        <v>16000000</v>
      </c>
      <c r="J21" s="112"/>
      <c r="K21" s="27">
        <v>8197681216</v>
      </c>
      <c r="L21" s="112"/>
      <c r="M21" s="27">
        <v>-48000000</v>
      </c>
      <c r="N21" s="112"/>
      <c r="O21" s="27">
        <v>-25363709633</v>
      </c>
      <c r="P21" s="112"/>
      <c r="Q21" s="27">
        <f t="shared" si="0"/>
        <v>396688047</v>
      </c>
      <c r="R21" s="112"/>
      <c r="S21" s="27">
        <v>521</v>
      </c>
      <c r="T21" s="112"/>
      <c r="U21" s="27">
        <v>198352777744</v>
      </c>
      <c r="V21" s="112"/>
      <c r="W21" s="27">
        <v>206517399887</v>
      </c>
      <c r="X21" s="88"/>
      <c r="Y21" s="78">
        <f t="shared" si="1"/>
        <v>0.27389856852032907</v>
      </c>
      <c r="AA21" s="39"/>
      <c r="AB21" s="39"/>
    </row>
    <row r="22" spans="1:28" ht="40.5" customHeight="1" x14ac:dyDescent="0.2">
      <c r="A22" s="46" t="s">
        <v>14</v>
      </c>
      <c r="B22" s="113"/>
      <c r="C22" s="27">
        <v>21451000</v>
      </c>
      <c r="D22" s="112"/>
      <c r="E22" s="27">
        <v>161547419207</v>
      </c>
      <c r="F22" s="112"/>
      <c r="G22" s="27">
        <v>175764517368</v>
      </c>
      <c r="H22" s="112"/>
      <c r="I22" s="27">
        <v>0</v>
      </c>
      <c r="J22" s="112"/>
      <c r="K22" s="27">
        <v>0</v>
      </c>
      <c r="L22" s="112"/>
      <c r="M22" s="27">
        <v>-7451000</v>
      </c>
      <c r="N22" s="112"/>
      <c r="O22" s="27">
        <v>-86871156871</v>
      </c>
      <c r="P22" s="112"/>
      <c r="Q22" s="27">
        <f t="shared" si="0"/>
        <v>14000000</v>
      </c>
      <c r="R22" s="112"/>
      <c r="S22" s="27">
        <v>13380</v>
      </c>
      <c r="T22" s="112"/>
      <c r="U22" s="27">
        <v>105433959671</v>
      </c>
      <c r="V22" s="112"/>
      <c r="W22" s="27">
        <v>187177636800</v>
      </c>
      <c r="X22" s="88"/>
      <c r="Y22" s="78">
        <f t="shared" si="1"/>
        <v>0.24824875195305662</v>
      </c>
      <c r="AA22" s="39"/>
      <c r="AB22" s="39"/>
    </row>
    <row r="23" spans="1:28" ht="40.5" customHeight="1" x14ac:dyDescent="0.2">
      <c r="A23" s="46" t="s">
        <v>20</v>
      </c>
      <c r="B23" s="113"/>
      <c r="C23" s="27">
        <v>8827103</v>
      </c>
      <c r="D23" s="112"/>
      <c r="E23" s="27">
        <v>137194740616</v>
      </c>
      <c r="F23" s="112"/>
      <c r="G23" s="27">
        <v>137686356610</v>
      </c>
      <c r="H23" s="112"/>
      <c r="I23" s="27">
        <v>500000</v>
      </c>
      <c r="J23" s="112"/>
      <c r="K23" s="27">
        <v>10078315503</v>
      </c>
      <c r="L23" s="112"/>
      <c r="M23" s="27">
        <v>-200000</v>
      </c>
      <c r="N23" s="112"/>
      <c r="O23" s="27">
        <v>-4206800410</v>
      </c>
      <c r="P23" s="112"/>
      <c r="Q23" s="27">
        <f t="shared" si="0"/>
        <v>9127103</v>
      </c>
      <c r="R23" s="112"/>
      <c r="S23" s="27">
        <v>19500</v>
      </c>
      <c r="T23" s="112"/>
      <c r="U23" s="27">
        <v>144164567623</v>
      </c>
      <c r="V23" s="112"/>
      <c r="W23" s="27">
        <v>177843244833</v>
      </c>
      <c r="X23" s="88"/>
      <c r="Y23" s="78">
        <f t="shared" si="1"/>
        <v>0.23586879462661395</v>
      </c>
      <c r="AA23" s="39"/>
      <c r="AB23" s="39"/>
    </row>
    <row r="24" spans="1:28" ht="40.5" customHeight="1" x14ac:dyDescent="0.2">
      <c r="A24" s="46" t="s">
        <v>19</v>
      </c>
      <c r="B24" s="113"/>
      <c r="C24" s="27">
        <v>30718316</v>
      </c>
      <c r="D24" s="112"/>
      <c r="E24" s="27">
        <v>68605443020</v>
      </c>
      <c r="F24" s="112"/>
      <c r="G24" s="27">
        <v>45704810448</v>
      </c>
      <c r="H24" s="112"/>
      <c r="I24" s="27">
        <v>0</v>
      </c>
      <c r="J24" s="112"/>
      <c r="K24" s="27">
        <v>0</v>
      </c>
      <c r="L24" s="112"/>
      <c r="M24" s="27">
        <v>0</v>
      </c>
      <c r="N24" s="112"/>
      <c r="O24" s="27">
        <v>0</v>
      </c>
      <c r="P24" s="112"/>
      <c r="Q24" s="27">
        <f t="shared" si="0"/>
        <v>30718316</v>
      </c>
      <c r="R24" s="112"/>
      <c r="S24" s="27">
        <v>1628</v>
      </c>
      <c r="T24" s="112"/>
      <c r="U24" s="27">
        <v>68605443020</v>
      </c>
      <c r="V24" s="112"/>
      <c r="W24" s="27">
        <v>49971411289</v>
      </c>
      <c r="X24" s="88"/>
      <c r="Y24" s="78">
        <f t="shared" si="1"/>
        <v>6.6275761880049203E-2</v>
      </c>
      <c r="AA24" s="39"/>
      <c r="AB24" s="39"/>
    </row>
    <row r="25" spans="1:28" ht="40.5" customHeight="1" x14ac:dyDescent="0.2">
      <c r="A25" s="46" t="s">
        <v>157</v>
      </c>
      <c r="B25" s="113"/>
      <c r="C25" s="27">
        <v>44314958</v>
      </c>
      <c r="D25" s="112"/>
      <c r="E25" s="27">
        <v>44802422538</v>
      </c>
      <c r="F25" s="112"/>
      <c r="G25" s="27">
        <v>42598590043</v>
      </c>
      <c r="H25" s="112"/>
      <c r="I25" s="27">
        <v>0</v>
      </c>
      <c r="J25" s="112"/>
      <c r="K25" s="27">
        <v>0</v>
      </c>
      <c r="L25" s="112"/>
      <c r="M25" s="27">
        <v>0</v>
      </c>
      <c r="N25" s="112"/>
      <c r="O25" s="27">
        <v>0</v>
      </c>
      <c r="P25" s="112"/>
      <c r="Q25" s="27">
        <f t="shared" si="0"/>
        <v>44314958</v>
      </c>
      <c r="R25" s="112"/>
      <c r="S25" s="27">
        <v>1049</v>
      </c>
      <c r="T25" s="112"/>
      <c r="U25" s="27">
        <v>44802422538</v>
      </c>
      <c r="V25" s="112"/>
      <c r="W25" s="27">
        <v>46451061284</v>
      </c>
      <c r="X25" s="88"/>
      <c r="Y25" s="78">
        <f t="shared" si="1"/>
        <v>6.160681472311412E-2</v>
      </c>
      <c r="AA25" s="39"/>
      <c r="AB25" s="39"/>
    </row>
    <row r="26" spans="1:28" ht="40.5" customHeight="1" x14ac:dyDescent="0.2">
      <c r="A26" s="46" t="s">
        <v>16</v>
      </c>
      <c r="B26" s="113"/>
      <c r="C26" s="27">
        <v>6620997</v>
      </c>
      <c r="D26" s="112"/>
      <c r="E26" s="27">
        <v>116322925204</v>
      </c>
      <c r="F26" s="112"/>
      <c r="G26" s="27">
        <v>64241020560</v>
      </c>
      <c r="H26" s="112"/>
      <c r="I26" s="27">
        <v>0</v>
      </c>
      <c r="J26" s="112"/>
      <c r="K26" s="27">
        <v>0</v>
      </c>
      <c r="L26" s="112"/>
      <c r="M26" s="27">
        <v>-2520997</v>
      </c>
      <c r="N26" s="112"/>
      <c r="O26" s="27">
        <v>-27311674952</v>
      </c>
      <c r="P26" s="112"/>
      <c r="Q26" s="27">
        <f t="shared" si="0"/>
        <v>4100000</v>
      </c>
      <c r="R26" s="112"/>
      <c r="S26" s="27">
        <v>11060</v>
      </c>
      <c r="T26" s="112"/>
      <c r="U26" s="27">
        <v>72032050966</v>
      </c>
      <c r="V26" s="112"/>
      <c r="W26" s="27">
        <v>45311537040</v>
      </c>
      <c r="X26" s="88"/>
      <c r="Y26" s="78">
        <f t="shared" si="1"/>
        <v>6.0095493839757139E-2</v>
      </c>
      <c r="AA26" s="39"/>
      <c r="AB26" s="39"/>
    </row>
    <row r="27" spans="1:28" ht="40.5" customHeight="1" x14ac:dyDescent="0.2">
      <c r="A27" s="46" t="s">
        <v>26</v>
      </c>
      <c r="B27" s="113"/>
      <c r="C27" s="27">
        <v>85081</v>
      </c>
      <c r="D27" s="112"/>
      <c r="E27" s="27">
        <v>188848142</v>
      </c>
      <c r="F27" s="112"/>
      <c r="G27" s="27">
        <v>151839180</v>
      </c>
      <c r="H27" s="112"/>
      <c r="I27" s="27">
        <v>0</v>
      </c>
      <c r="J27" s="112"/>
      <c r="K27" s="27">
        <v>0</v>
      </c>
      <c r="L27" s="112"/>
      <c r="M27" s="27">
        <v>0</v>
      </c>
      <c r="N27" s="112"/>
      <c r="O27" s="27">
        <v>0</v>
      </c>
      <c r="P27" s="112"/>
      <c r="Q27" s="27">
        <f>C27+I27+M27</f>
        <v>85081</v>
      </c>
      <c r="R27" s="112"/>
      <c r="S27" s="27">
        <v>2051</v>
      </c>
      <c r="T27" s="112"/>
      <c r="U27" s="27">
        <v>188848142</v>
      </c>
      <c r="V27" s="112"/>
      <c r="W27" s="27">
        <v>174368510</v>
      </c>
      <c r="X27" s="88"/>
      <c r="Y27" s="78">
        <f t="shared" si="1"/>
        <v>2.3126034566653999E-4</v>
      </c>
      <c r="AA27" s="39"/>
      <c r="AB27" s="39"/>
    </row>
    <row r="28" spans="1:28" ht="40.5" customHeight="1" x14ac:dyDescent="0.2">
      <c r="A28" s="46" t="s">
        <v>23</v>
      </c>
      <c r="B28" s="113"/>
      <c r="C28" s="27">
        <v>165483406</v>
      </c>
      <c r="D28" s="112"/>
      <c r="E28" s="27">
        <v>371190842073</v>
      </c>
      <c r="F28" s="112"/>
      <c r="G28" s="27">
        <v>274328322456</v>
      </c>
      <c r="H28" s="112"/>
      <c r="I28" s="27">
        <v>0</v>
      </c>
      <c r="J28" s="112"/>
      <c r="K28" s="27">
        <v>0</v>
      </c>
      <c r="L28" s="112"/>
      <c r="M28" s="27">
        <v>-165483406</v>
      </c>
      <c r="N28" s="112"/>
      <c r="O28" s="27">
        <v>-368697028568</v>
      </c>
      <c r="P28" s="112"/>
      <c r="Q28" s="27">
        <v>0</v>
      </c>
      <c r="R28" s="112"/>
      <c r="S28" s="27">
        <v>0</v>
      </c>
      <c r="T28" s="112"/>
      <c r="U28" s="27">
        <v>0</v>
      </c>
      <c r="V28" s="112"/>
      <c r="W28" s="27">
        <v>0</v>
      </c>
      <c r="X28" s="88"/>
      <c r="Y28" s="78">
        <f t="shared" si="1"/>
        <v>0</v>
      </c>
      <c r="AA28" s="39"/>
      <c r="AB28" s="39"/>
    </row>
    <row r="29" spans="1:28" ht="40.5" customHeight="1" thickBot="1" x14ac:dyDescent="0.25">
      <c r="A29" s="46" t="s">
        <v>141</v>
      </c>
      <c r="B29" s="113"/>
      <c r="C29" s="27">
        <v>736668414</v>
      </c>
      <c r="D29" s="112"/>
      <c r="E29" s="27">
        <v>1160252752050</v>
      </c>
      <c r="F29" s="112"/>
      <c r="G29" s="27">
        <v>829594331348</v>
      </c>
      <c r="H29" s="112"/>
      <c r="I29" s="27">
        <v>0</v>
      </c>
      <c r="J29" s="112"/>
      <c r="K29" s="27">
        <v>0</v>
      </c>
      <c r="L29" s="112"/>
      <c r="M29" s="27">
        <v>-736668414</v>
      </c>
      <c r="N29" s="112"/>
      <c r="O29" s="27">
        <v>-828752498394</v>
      </c>
      <c r="P29" s="112"/>
      <c r="Q29" s="27">
        <v>0</v>
      </c>
      <c r="R29" s="112"/>
      <c r="S29" s="27">
        <v>0</v>
      </c>
      <c r="T29" s="112"/>
      <c r="U29" s="27">
        <v>0</v>
      </c>
      <c r="V29" s="112"/>
      <c r="W29" s="27">
        <v>0</v>
      </c>
      <c r="X29" s="88"/>
      <c r="Y29" s="78">
        <f t="shared" si="1"/>
        <v>0</v>
      </c>
      <c r="AA29" s="39"/>
      <c r="AB29" s="39"/>
    </row>
    <row r="30" spans="1:28" ht="40.5" customHeight="1" thickBot="1" x14ac:dyDescent="0.25">
      <c r="A30" s="46"/>
      <c r="B30" s="113"/>
      <c r="C30" s="51">
        <f>SUM(C11:C29)</f>
        <v>15228427154</v>
      </c>
      <c r="D30" s="55"/>
      <c r="E30" s="51">
        <f>SUM(E11:E29)</f>
        <v>62089857376439</v>
      </c>
      <c r="F30" s="55"/>
      <c r="G30" s="51">
        <f>SUM(G11:G29)</f>
        <v>49945497217566</v>
      </c>
      <c r="H30" s="55"/>
      <c r="I30" s="51">
        <f>SUM(I11:I29)</f>
        <v>537233566</v>
      </c>
      <c r="J30" s="55"/>
      <c r="K30" s="51">
        <f>SUM(K11:K29)</f>
        <v>1635678291063</v>
      </c>
      <c r="L30" s="55"/>
      <c r="M30" s="51">
        <f>SUM(M11:M29)</f>
        <v>-1207093562</v>
      </c>
      <c r="N30" s="55"/>
      <c r="O30" s="51">
        <f>SUM(O11:O29)</f>
        <v>-2574972129084</v>
      </c>
      <c r="P30" s="55"/>
      <c r="Q30" s="51">
        <f>SUM(Q11:Q29)</f>
        <v>14558567158</v>
      </c>
      <c r="R30" s="55"/>
      <c r="S30" s="20"/>
      <c r="T30" s="55"/>
      <c r="U30" s="51">
        <f>SUM(U11:U29)</f>
        <v>61779289654292</v>
      </c>
      <c r="V30" s="55"/>
      <c r="W30" s="51">
        <f>SUM(W11:W29)</f>
        <v>63029930389291</v>
      </c>
      <c r="X30" s="114"/>
      <c r="Y30" s="115">
        <f>SUM(Y11:Y29)</f>
        <v>83.59493058216411</v>
      </c>
      <c r="AA30" s="13"/>
      <c r="AB30" s="39"/>
    </row>
    <row r="31" spans="1:28" ht="13.5" thickTop="1" x14ac:dyDescent="0.2">
      <c r="AA31" s="13"/>
    </row>
    <row r="32" spans="1:28" ht="24.75" hidden="1" x14ac:dyDescent="0.2">
      <c r="E32" s="12">
        <v>62089857376439</v>
      </c>
      <c r="G32" s="12">
        <v>49945497217566</v>
      </c>
      <c r="I32" s="12">
        <v>537233566</v>
      </c>
      <c r="J32" s="12"/>
      <c r="K32" s="12">
        <v>1635678291063</v>
      </c>
      <c r="L32" s="12"/>
      <c r="M32" s="12">
        <v>-1207093562</v>
      </c>
      <c r="N32" s="12"/>
      <c r="O32" s="12">
        <v>-2574972129084</v>
      </c>
      <c r="Q32" s="27">
        <f>C30+I30+M30</f>
        <v>14558567158</v>
      </c>
      <c r="U32" s="27">
        <v>61779289654292</v>
      </c>
      <c r="V32" s="27"/>
      <c r="W32" s="27">
        <v>63029930389291</v>
      </c>
      <c r="Y32" s="78">
        <v>83.59</v>
      </c>
    </row>
    <row r="33" spans="5:25" ht="24.75" hidden="1" x14ac:dyDescent="0.2">
      <c r="E33" s="12">
        <f>E32-E30</f>
        <v>0</v>
      </c>
      <c r="G33" s="12">
        <f>G32-G30</f>
        <v>0</v>
      </c>
      <c r="I33" s="12">
        <f>I32-I30</f>
        <v>0</v>
      </c>
      <c r="J33" s="12"/>
      <c r="K33" s="12">
        <f>K32-K30</f>
        <v>0</v>
      </c>
      <c r="L33" s="12"/>
      <c r="M33" s="12">
        <f>M32-M30</f>
        <v>0</v>
      </c>
      <c r="N33" s="12"/>
      <c r="O33" s="12">
        <f>O32-O30</f>
        <v>0</v>
      </c>
      <c r="Q33" s="27">
        <f>Q32-Q30</f>
        <v>0</v>
      </c>
      <c r="U33" s="27">
        <f>U32-U30</f>
        <v>0</v>
      </c>
      <c r="V33" s="27"/>
      <c r="W33" s="27">
        <f>W32-W30</f>
        <v>0</v>
      </c>
      <c r="Y33" s="78">
        <f>Y32-Y30</f>
        <v>-4.9305821641070224E-3</v>
      </c>
    </row>
    <row r="34" spans="5:25" ht="24.75" x14ac:dyDescent="0.2">
      <c r="E34" s="12"/>
      <c r="G34" s="12"/>
      <c r="I34" s="12"/>
      <c r="J34" s="12"/>
      <c r="K34" s="12"/>
      <c r="L34" s="12"/>
      <c r="M34" s="12"/>
      <c r="N34" s="12"/>
      <c r="O34" s="12"/>
      <c r="Q34" s="27"/>
      <c r="U34" s="27"/>
      <c r="V34" s="27"/>
      <c r="W34" s="27"/>
    </row>
    <row r="35" spans="5:25" ht="24.75" x14ac:dyDescent="0.2">
      <c r="E35" s="12"/>
      <c r="G35" s="12"/>
      <c r="U35" s="27"/>
      <c r="W35" s="27"/>
    </row>
    <row r="36" spans="5:25" ht="24.75" x14ac:dyDescent="0.2">
      <c r="U36" s="27"/>
      <c r="W36" s="27"/>
    </row>
  </sheetData>
  <sortState xmlns:xlrd2="http://schemas.microsoft.com/office/spreadsheetml/2017/richdata2" ref="A11:Y29">
    <sortCondition descending="1" ref="W11:W29"/>
  </sortState>
  <mergeCells count="20">
    <mergeCell ref="C8:G8"/>
    <mergeCell ref="A9:A10"/>
    <mergeCell ref="I8:O8"/>
    <mergeCell ref="Q8:Y8"/>
    <mergeCell ref="I9:K9"/>
    <mergeCell ref="M9:O9"/>
    <mergeCell ref="C9:C10"/>
    <mergeCell ref="E9:E10"/>
    <mergeCell ref="G9:G10"/>
    <mergeCell ref="Q9:Q10"/>
    <mergeCell ref="S9:S10"/>
    <mergeCell ref="U9:U10"/>
    <mergeCell ref="W9:W10"/>
    <mergeCell ref="Y9:Y10"/>
    <mergeCell ref="C7:Y7"/>
    <mergeCell ref="A6:Y6"/>
    <mergeCell ref="A1:Y1"/>
    <mergeCell ref="A2:Y2"/>
    <mergeCell ref="A3:Y3"/>
    <mergeCell ref="A5:Y5"/>
  </mergeCells>
  <pageMargins left="0.39" right="0.39" top="0.39" bottom="0.39" header="0" footer="0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5"/>
  <sheetViews>
    <sheetView rightToLeft="1" view="pageBreakPreview" topLeftCell="A16" zoomScale="60" zoomScaleNormal="100" workbookViewId="0">
      <selection activeCell="A22" sqref="A22:XFD23"/>
    </sheetView>
  </sheetViews>
  <sheetFormatPr defaultColWidth="9.140625" defaultRowHeight="15.75" x14ac:dyDescent="0.4"/>
  <cols>
    <col min="1" max="1" width="40.85546875" style="19" customWidth="1"/>
    <col min="2" max="2" width="1.42578125" style="19" customWidth="1"/>
    <col min="3" max="3" width="16.85546875" style="19" bestFit="1" customWidth="1"/>
    <col min="4" max="4" width="1.42578125" style="19" customWidth="1"/>
    <col min="5" max="5" width="25.85546875" style="19" bestFit="1" customWidth="1"/>
    <col min="6" max="6" width="1.42578125" style="19" customWidth="1"/>
    <col min="7" max="7" width="26.85546875" style="19" bestFit="1" customWidth="1"/>
    <col min="8" max="8" width="1.42578125" style="19" customWidth="1"/>
    <col min="9" max="9" width="17.28515625" style="19" bestFit="1" customWidth="1"/>
    <col min="10" max="10" width="1.42578125" style="19" customWidth="1"/>
    <col min="11" max="11" width="25.85546875" style="19" bestFit="1" customWidth="1"/>
    <col min="12" max="12" width="1.42578125" style="19" customWidth="1"/>
    <col min="13" max="13" width="16.5703125" style="19" bestFit="1" customWidth="1"/>
    <col min="14" max="14" width="1.42578125" style="19" customWidth="1"/>
    <col min="15" max="15" width="25.5703125" style="19" customWidth="1"/>
    <col min="16" max="16" width="1.42578125" style="19" customWidth="1"/>
    <col min="17" max="17" width="17.28515625" style="19" bestFit="1" customWidth="1"/>
    <col min="18" max="18" width="1.42578125" style="19" customWidth="1"/>
    <col min="19" max="19" width="22.5703125" style="19" customWidth="1"/>
    <col min="20" max="20" width="1.42578125" style="19" customWidth="1"/>
    <col min="21" max="21" width="26.140625" style="19" customWidth="1"/>
    <col min="22" max="22" width="1.42578125" style="19" customWidth="1"/>
    <col min="23" max="23" width="26.28515625" style="19" customWidth="1"/>
    <col min="24" max="24" width="1.42578125" style="17" customWidth="1"/>
    <col min="25" max="25" width="26.5703125" style="17" customWidth="1"/>
    <col min="26" max="26" width="1.42578125" style="17" customWidth="1"/>
    <col min="27" max="27" width="22.7109375" style="17" hidden="1" customWidth="1"/>
    <col min="28" max="16384" width="9.140625" style="17"/>
  </cols>
  <sheetData>
    <row r="1" spans="1:29" ht="40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</row>
    <row r="2" spans="1:29" ht="40.5" customHeight="1" x14ac:dyDescent="0.4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9" ht="40.5" customHeight="1" x14ac:dyDescent="0.4">
      <c r="A3" s="141" t="str">
        <f>سهام!A3</f>
        <v>به تاریخ 31 خرداد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</row>
    <row r="4" spans="1:29" ht="40.5" customHeight="1" x14ac:dyDescent="0.4"/>
    <row r="5" spans="1:29" ht="40.5" customHeight="1" x14ac:dyDescent="0.4">
      <c r="A5" s="140" t="s">
        <v>172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</row>
    <row r="6" spans="1:29" ht="40.5" customHeight="1" x14ac:dyDescent="0.4">
      <c r="A6" s="11"/>
      <c r="B6" s="11"/>
      <c r="C6" s="139" t="s">
        <v>103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</row>
    <row r="7" spans="1:29" ht="40.5" customHeight="1" thickBot="1" x14ac:dyDescent="0.9">
      <c r="C7" s="136" t="str">
        <f>سهام!C8</f>
        <v>1405/02/31</v>
      </c>
      <c r="D7" s="136"/>
      <c r="E7" s="136"/>
      <c r="F7" s="136"/>
      <c r="G7" s="136"/>
      <c r="H7" s="110"/>
      <c r="I7" s="136" t="s">
        <v>2</v>
      </c>
      <c r="J7" s="136"/>
      <c r="K7" s="136"/>
      <c r="L7" s="136"/>
      <c r="M7" s="136"/>
      <c r="N7" s="136"/>
      <c r="O7" s="136"/>
      <c r="P7" s="110"/>
      <c r="Q7" s="142" t="str">
        <f>سهام!Q8</f>
        <v>1405/03/31</v>
      </c>
      <c r="R7" s="142"/>
      <c r="S7" s="142"/>
      <c r="T7" s="142"/>
      <c r="U7" s="142"/>
      <c r="V7" s="142"/>
      <c r="W7" s="142"/>
      <c r="X7" s="142"/>
      <c r="Y7" s="142"/>
    </row>
    <row r="8" spans="1:29" ht="40.5" customHeight="1" thickBot="1" x14ac:dyDescent="0.7">
      <c r="A8" s="147" t="s">
        <v>36</v>
      </c>
      <c r="B8" s="29"/>
      <c r="C8" s="147" t="s">
        <v>37</v>
      </c>
      <c r="D8" s="29"/>
      <c r="E8" s="147" t="s">
        <v>7</v>
      </c>
      <c r="F8" s="29"/>
      <c r="G8" s="147" t="s">
        <v>8</v>
      </c>
      <c r="H8" s="29"/>
      <c r="I8" s="131" t="s">
        <v>34</v>
      </c>
      <c r="J8" s="131"/>
      <c r="K8" s="131"/>
      <c r="L8" s="29"/>
      <c r="M8" s="131" t="s">
        <v>35</v>
      </c>
      <c r="N8" s="131"/>
      <c r="O8" s="131"/>
      <c r="P8" s="29"/>
      <c r="Q8" s="147" t="s">
        <v>6</v>
      </c>
      <c r="R8" s="29"/>
      <c r="S8" s="148" t="s">
        <v>38</v>
      </c>
      <c r="T8" s="29"/>
      <c r="U8" s="147" t="s">
        <v>7</v>
      </c>
      <c r="V8" s="29"/>
      <c r="W8" s="147" t="s">
        <v>8</v>
      </c>
      <c r="X8" s="25"/>
      <c r="Y8" s="143" t="s">
        <v>171</v>
      </c>
    </row>
    <row r="9" spans="1:29" ht="40.5" customHeight="1" thickBot="1" x14ac:dyDescent="0.7">
      <c r="A9" s="131"/>
      <c r="B9" s="29"/>
      <c r="C9" s="131"/>
      <c r="D9" s="29"/>
      <c r="E9" s="131"/>
      <c r="F9" s="29"/>
      <c r="G9" s="131"/>
      <c r="H9" s="29"/>
      <c r="I9" s="59" t="s">
        <v>6</v>
      </c>
      <c r="J9" s="29"/>
      <c r="K9" s="59" t="s">
        <v>7</v>
      </c>
      <c r="L9" s="29"/>
      <c r="M9" s="59" t="s">
        <v>6</v>
      </c>
      <c r="N9" s="29"/>
      <c r="O9" s="59" t="s">
        <v>9</v>
      </c>
      <c r="P9" s="29"/>
      <c r="Q9" s="131"/>
      <c r="R9" s="29"/>
      <c r="S9" s="149"/>
      <c r="T9" s="29"/>
      <c r="U9" s="131"/>
      <c r="V9" s="29"/>
      <c r="W9" s="131"/>
      <c r="X9" s="25"/>
      <c r="Y9" s="144"/>
      <c r="AA9" s="121">
        <f>سهام!AA10</f>
        <v>75399225707042</v>
      </c>
    </row>
    <row r="10" spans="1:29" ht="40.5" customHeight="1" x14ac:dyDescent="0.4">
      <c r="A10" s="53" t="s">
        <v>40</v>
      </c>
      <c r="C10" s="27">
        <v>73788783</v>
      </c>
      <c r="D10" s="27"/>
      <c r="E10" s="27">
        <v>2162611627246</v>
      </c>
      <c r="F10" s="27"/>
      <c r="G10" s="27">
        <v>2379105788000</v>
      </c>
      <c r="H10" s="27"/>
      <c r="I10" s="27">
        <v>45598596</v>
      </c>
      <c r="J10" s="27"/>
      <c r="K10" s="27">
        <v>1494029334004</v>
      </c>
      <c r="L10" s="27"/>
      <c r="M10" s="27">
        <v>-64870925</v>
      </c>
      <c r="N10" s="27"/>
      <c r="O10" s="27">
        <v>-2123265826593</v>
      </c>
      <c r="P10" s="27"/>
      <c r="Q10" s="27">
        <v>54516454</v>
      </c>
      <c r="R10" s="27"/>
      <c r="S10" s="27">
        <v>33073</v>
      </c>
      <c r="T10" s="27"/>
      <c r="U10" s="27">
        <v>1707849301167</v>
      </c>
      <c r="V10" s="27"/>
      <c r="W10" s="27">
        <v>1802357818527</v>
      </c>
      <c r="X10" s="26"/>
      <c r="Y10" s="48">
        <f>W10/$AA$9*100</f>
        <v>2.3904195323303785</v>
      </c>
      <c r="AA10" s="19"/>
    </row>
    <row r="11" spans="1:29" ht="40.5" customHeight="1" x14ac:dyDescent="0.4">
      <c r="A11" s="53" t="s">
        <v>142</v>
      </c>
      <c r="C11" s="27">
        <v>31000000</v>
      </c>
      <c r="D11" s="27"/>
      <c r="E11" s="27">
        <v>453092016033</v>
      </c>
      <c r="F11" s="27"/>
      <c r="G11" s="27">
        <v>508150550362</v>
      </c>
      <c r="H11" s="27"/>
      <c r="I11" s="27">
        <v>6150000</v>
      </c>
      <c r="J11" s="27"/>
      <c r="K11" s="27">
        <v>103130465328</v>
      </c>
      <c r="L11" s="27"/>
      <c r="M11" s="27">
        <v>0</v>
      </c>
      <c r="N11" s="27"/>
      <c r="O11" s="27">
        <v>0</v>
      </c>
      <c r="P11" s="27"/>
      <c r="Q11" s="27">
        <v>37150000</v>
      </c>
      <c r="R11" s="27"/>
      <c r="S11" s="27">
        <v>16877</v>
      </c>
      <c r="T11" s="27"/>
      <c r="U11" s="27">
        <v>556222481361</v>
      </c>
      <c r="V11" s="27"/>
      <c r="W11" s="27">
        <v>626749350922</v>
      </c>
      <c r="X11" s="26"/>
      <c r="Y11" s="48">
        <f t="shared" ref="Y11:Y19" si="0">W11/$AA$9*100</f>
        <v>0.83124109703352556</v>
      </c>
      <c r="AA11" s="19"/>
      <c r="AC11" s="17" t="s">
        <v>143</v>
      </c>
    </row>
    <row r="12" spans="1:29" ht="40.5" customHeight="1" x14ac:dyDescent="0.4">
      <c r="A12" s="53" t="s">
        <v>42</v>
      </c>
      <c r="C12" s="27">
        <v>56800000</v>
      </c>
      <c r="D12" s="27"/>
      <c r="E12" s="27">
        <v>897573658266</v>
      </c>
      <c r="F12" s="27"/>
      <c r="G12" s="27">
        <v>969388806010</v>
      </c>
      <c r="H12" s="27"/>
      <c r="I12" s="27">
        <v>10000000</v>
      </c>
      <c r="J12" s="27"/>
      <c r="K12" s="27">
        <v>175504693500</v>
      </c>
      <c r="L12" s="27"/>
      <c r="M12" s="27">
        <v>-35200000</v>
      </c>
      <c r="N12" s="27"/>
      <c r="O12" s="27">
        <v>-607961331583</v>
      </c>
      <c r="P12" s="27"/>
      <c r="Q12" s="27">
        <v>31600000</v>
      </c>
      <c r="R12" s="27"/>
      <c r="S12" s="27">
        <v>17545</v>
      </c>
      <c r="T12" s="27"/>
      <c r="U12" s="27">
        <v>516835521308</v>
      </c>
      <c r="V12" s="27"/>
      <c r="W12" s="27">
        <v>554217556880</v>
      </c>
      <c r="X12" s="26"/>
      <c r="Y12" s="48">
        <f t="shared" si="0"/>
        <v>0.73504409585500319</v>
      </c>
      <c r="AA12" s="19"/>
    </row>
    <row r="13" spans="1:29" ht="40.5" customHeight="1" x14ac:dyDescent="0.4">
      <c r="A13" s="53" t="s">
        <v>146</v>
      </c>
      <c r="C13" s="27">
        <v>0</v>
      </c>
      <c r="D13" s="27"/>
      <c r="E13" s="27">
        <v>0</v>
      </c>
      <c r="F13" s="27"/>
      <c r="G13" s="27">
        <v>0</v>
      </c>
      <c r="H13" s="27"/>
      <c r="I13" s="27">
        <v>19770000</v>
      </c>
      <c r="J13" s="27"/>
      <c r="K13" s="27">
        <v>516642151542</v>
      </c>
      <c r="L13" s="27"/>
      <c r="M13" s="27">
        <v>0</v>
      </c>
      <c r="N13" s="27"/>
      <c r="O13" s="27">
        <v>0</v>
      </c>
      <c r="P13" s="27"/>
      <c r="Q13" s="27">
        <v>19770000</v>
      </c>
      <c r="R13" s="27"/>
      <c r="S13" s="27">
        <v>26286</v>
      </c>
      <c r="T13" s="27"/>
      <c r="U13" s="27">
        <v>516642151542</v>
      </c>
      <c r="V13" s="27"/>
      <c r="W13" s="27">
        <v>519482590130</v>
      </c>
      <c r="X13" s="26"/>
      <c r="Y13" s="48">
        <f t="shared" si="0"/>
        <v>0.68897602761653065</v>
      </c>
      <c r="AA13" s="19"/>
    </row>
    <row r="14" spans="1:29" ht="40.5" customHeight="1" x14ac:dyDescent="0.4">
      <c r="A14" s="53" t="s">
        <v>179</v>
      </c>
      <c r="C14" s="27">
        <v>4285000</v>
      </c>
      <c r="D14" s="27"/>
      <c r="E14" s="27">
        <v>299966301785</v>
      </c>
      <c r="F14" s="27"/>
      <c r="G14" s="27">
        <v>303998594166</v>
      </c>
      <c r="H14" s="27"/>
      <c r="I14" s="27">
        <v>0</v>
      </c>
      <c r="J14" s="27"/>
      <c r="K14" s="27">
        <v>0</v>
      </c>
      <c r="L14" s="27"/>
      <c r="M14" s="27">
        <v>0</v>
      </c>
      <c r="N14" s="27"/>
      <c r="O14" s="27">
        <v>0</v>
      </c>
      <c r="P14" s="27"/>
      <c r="Q14" s="27">
        <v>4285000</v>
      </c>
      <c r="R14" s="27"/>
      <c r="S14" s="27">
        <v>72969</v>
      </c>
      <c r="T14" s="27"/>
      <c r="U14" s="27">
        <v>299966301785</v>
      </c>
      <c r="V14" s="27"/>
      <c r="W14" s="27">
        <v>312556867139</v>
      </c>
      <c r="X14" s="26"/>
      <c r="Y14" s="48">
        <f t="shared" si="0"/>
        <v>0.41453591095672004</v>
      </c>
      <c r="AA14" s="19"/>
    </row>
    <row r="15" spans="1:29" ht="40.5" customHeight="1" x14ac:dyDescent="0.6">
      <c r="A15" s="53" t="s">
        <v>39</v>
      </c>
      <c r="B15" s="21"/>
      <c r="C15" s="27">
        <v>6460000</v>
      </c>
      <c r="D15" s="27"/>
      <c r="E15" s="27">
        <v>184377124224</v>
      </c>
      <c r="F15" s="27"/>
      <c r="G15" s="27">
        <v>271219950750</v>
      </c>
      <c r="H15" s="27"/>
      <c r="I15" s="27">
        <v>0</v>
      </c>
      <c r="J15" s="27"/>
      <c r="K15" s="27">
        <v>0</v>
      </c>
      <c r="L15" s="27"/>
      <c r="M15" s="27">
        <v>0</v>
      </c>
      <c r="N15" s="27"/>
      <c r="O15" s="27">
        <v>0</v>
      </c>
      <c r="P15" s="27"/>
      <c r="Q15" s="27">
        <v>6460000</v>
      </c>
      <c r="R15" s="27"/>
      <c r="S15" s="47">
        <v>43193</v>
      </c>
      <c r="T15" s="27"/>
      <c r="U15" s="27">
        <v>184377124224</v>
      </c>
      <c r="V15" s="27"/>
      <c r="W15" s="27">
        <v>278923888874</v>
      </c>
      <c r="X15" s="26"/>
      <c r="Y15" s="48">
        <f t="shared" si="0"/>
        <v>0.36992938091663924</v>
      </c>
      <c r="AA15" s="19"/>
    </row>
    <row r="16" spans="1:29" ht="40.5" customHeight="1" x14ac:dyDescent="0.4">
      <c r="A16" s="53" t="s">
        <v>185</v>
      </c>
      <c r="C16" s="27">
        <v>0</v>
      </c>
      <c r="D16" s="27"/>
      <c r="E16" s="27">
        <v>0</v>
      </c>
      <c r="F16" s="27"/>
      <c r="G16" s="27">
        <v>0</v>
      </c>
      <c r="H16" s="27"/>
      <c r="I16" s="27">
        <v>11500000</v>
      </c>
      <c r="J16" s="27"/>
      <c r="K16" s="27">
        <v>180328971782</v>
      </c>
      <c r="L16" s="27"/>
      <c r="M16" s="27">
        <v>0</v>
      </c>
      <c r="N16" s="27"/>
      <c r="O16" s="27">
        <v>0</v>
      </c>
      <c r="P16" s="27"/>
      <c r="Q16" s="27">
        <v>11500000</v>
      </c>
      <c r="R16" s="27"/>
      <c r="S16" s="27">
        <v>15777</v>
      </c>
      <c r="T16" s="27"/>
      <c r="U16" s="27">
        <v>180328971782</v>
      </c>
      <c r="V16" s="27"/>
      <c r="W16" s="27">
        <v>181368595659</v>
      </c>
      <c r="X16" s="26"/>
      <c r="Y16" s="48">
        <f t="shared" si="0"/>
        <v>0.2405443742402528</v>
      </c>
      <c r="AA16" s="19"/>
    </row>
    <row r="17" spans="1:27" ht="40.5" customHeight="1" x14ac:dyDescent="0.4">
      <c r="A17" s="53" t="s">
        <v>186</v>
      </c>
      <c r="C17" s="27">
        <v>0</v>
      </c>
      <c r="D17" s="27"/>
      <c r="E17" s="27">
        <v>0</v>
      </c>
      <c r="F17" s="27"/>
      <c r="G17" s="27">
        <v>0</v>
      </c>
      <c r="H17" s="27"/>
      <c r="I17" s="27">
        <v>2000000</v>
      </c>
      <c r="J17" s="27"/>
      <c r="K17" s="27">
        <v>20000000000</v>
      </c>
      <c r="L17" s="27"/>
      <c r="M17" s="27">
        <v>0</v>
      </c>
      <c r="N17" s="27"/>
      <c r="O17" s="27">
        <v>0</v>
      </c>
      <c r="P17" s="27"/>
      <c r="Q17" s="27">
        <v>2000000</v>
      </c>
      <c r="R17" s="27"/>
      <c r="S17" s="27">
        <v>10000</v>
      </c>
      <c r="T17" s="27"/>
      <c r="U17" s="27">
        <v>20000000000</v>
      </c>
      <c r="V17" s="27"/>
      <c r="W17" s="27">
        <v>19992625000</v>
      </c>
      <c r="X17" s="26"/>
      <c r="Y17" s="48">
        <f>W17/$AA$9*100</f>
        <v>2.6515690065147132E-2</v>
      </c>
      <c r="AA17" s="19"/>
    </row>
    <row r="18" spans="1:27" ht="40.5" customHeight="1" x14ac:dyDescent="0.4">
      <c r="A18" s="53" t="s">
        <v>187</v>
      </c>
      <c r="C18" s="27">
        <v>0</v>
      </c>
      <c r="D18" s="27"/>
      <c r="E18" s="27">
        <v>0</v>
      </c>
      <c r="F18" s="27"/>
      <c r="G18" s="27">
        <v>0</v>
      </c>
      <c r="H18" s="27"/>
      <c r="I18" s="27">
        <v>2000000</v>
      </c>
      <c r="J18" s="27"/>
      <c r="K18" s="27">
        <v>20007375000</v>
      </c>
      <c r="L18" s="27"/>
      <c r="M18" s="27">
        <v>0</v>
      </c>
      <c r="N18" s="27"/>
      <c r="O18" s="27">
        <v>0</v>
      </c>
      <c r="P18" s="27"/>
      <c r="Q18" s="27">
        <v>2000000</v>
      </c>
      <c r="R18" s="27"/>
      <c r="S18" s="27">
        <v>10000</v>
      </c>
      <c r="T18" s="27"/>
      <c r="U18" s="27">
        <v>20007375000</v>
      </c>
      <c r="V18" s="27"/>
      <c r="W18" s="27">
        <v>19992625000</v>
      </c>
      <c r="X18" s="26"/>
      <c r="Y18" s="48">
        <f t="shared" si="0"/>
        <v>2.6515690065147132E-2</v>
      </c>
      <c r="AA18" s="19"/>
    </row>
    <row r="19" spans="1:27" ht="40.5" customHeight="1" thickBot="1" x14ac:dyDescent="0.45">
      <c r="A19" s="53" t="s">
        <v>155</v>
      </c>
      <c r="C19" s="27">
        <v>1328471</v>
      </c>
      <c r="D19" s="27"/>
      <c r="E19" s="50">
        <v>11789123688</v>
      </c>
      <c r="F19" s="27"/>
      <c r="G19" s="50">
        <v>11082318753</v>
      </c>
      <c r="H19" s="27"/>
      <c r="I19" s="50">
        <v>350000</v>
      </c>
      <c r="J19" s="27"/>
      <c r="K19" s="50">
        <v>3888745247</v>
      </c>
      <c r="L19" s="27"/>
      <c r="M19" s="50">
        <v>-928471</v>
      </c>
      <c r="N19" s="27"/>
      <c r="O19" s="50">
        <v>-8834737235</v>
      </c>
      <c r="P19" s="27"/>
      <c r="Q19" s="50">
        <v>750000</v>
      </c>
      <c r="R19" s="27"/>
      <c r="S19" s="27">
        <v>11125</v>
      </c>
      <c r="T19" s="27"/>
      <c r="U19" s="50">
        <v>7412344756</v>
      </c>
      <c r="V19" s="27"/>
      <c r="W19" s="50">
        <v>8339911875</v>
      </c>
      <c r="X19" s="26"/>
      <c r="Y19" s="49">
        <f t="shared" si="0"/>
        <v>1.1061004667878285E-2</v>
      </c>
      <c r="AA19" s="19"/>
    </row>
    <row r="20" spans="1:27" ht="40.5" customHeight="1" thickBot="1" x14ac:dyDescent="0.45">
      <c r="A20" s="16"/>
      <c r="C20" s="51">
        <f>SUM(C10:C19)</f>
        <v>173662254</v>
      </c>
      <c r="D20" s="20"/>
      <c r="E20" s="52">
        <f>SUM(E10:E19)</f>
        <v>4009409851242</v>
      </c>
      <c r="F20" s="20"/>
      <c r="G20" s="52">
        <f>SUM(G10:G19)</f>
        <v>4442946008041</v>
      </c>
      <c r="H20" s="20"/>
      <c r="I20" s="52">
        <f>SUM(I10:I19)</f>
        <v>97368596</v>
      </c>
      <c r="J20" s="20"/>
      <c r="K20" s="52">
        <f>SUM(K10:K19)</f>
        <v>2513531736403</v>
      </c>
      <c r="L20" s="20"/>
      <c r="M20" s="52">
        <f>SUM(M10:M19)</f>
        <v>-100999396</v>
      </c>
      <c r="N20" s="20"/>
      <c r="O20" s="52">
        <f>SUM(O10:O19)</f>
        <v>-2740061895411</v>
      </c>
      <c r="P20" s="20"/>
      <c r="Q20" s="52">
        <f>SUM(Q10:Q19)</f>
        <v>170031454</v>
      </c>
      <c r="R20" s="20"/>
      <c r="S20" s="20"/>
      <c r="T20" s="20"/>
      <c r="U20" s="52">
        <f>SUM(U10:U19)</f>
        <v>4009641572925</v>
      </c>
      <c r="V20" s="20"/>
      <c r="W20" s="52">
        <f>SUM(W10:W19)</f>
        <v>4323981830006</v>
      </c>
      <c r="X20" s="7"/>
      <c r="Y20" s="62">
        <f>SUM(Y10:Y19)</f>
        <v>5.7347828037472226</v>
      </c>
      <c r="AA20" s="10"/>
    </row>
    <row r="21" spans="1:27" ht="16.5" thickTop="1" x14ac:dyDescent="0.4"/>
    <row r="22" spans="1:27" ht="24.75" hidden="1" x14ac:dyDescent="0.4">
      <c r="C22" s="12"/>
      <c r="D22" s="12"/>
      <c r="E22" s="12">
        <v>4009409851242</v>
      </c>
      <c r="F22" s="12"/>
      <c r="G22" s="12">
        <v>4442946008041</v>
      </c>
      <c r="H22" s="12"/>
      <c r="I22" s="12">
        <v>97368596</v>
      </c>
      <c r="J22" s="12"/>
      <c r="K22" s="12">
        <v>2513531736403</v>
      </c>
      <c r="L22" s="12"/>
      <c r="M22" s="12">
        <v>-100999396</v>
      </c>
      <c r="N22" s="12"/>
      <c r="O22" s="12">
        <v>-2740061895411</v>
      </c>
      <c r="P22" s="12"/>
      <c r="Q22" s="12">
        <f>C20+I20+M20</f>
        <v>170031454</v>
      </c>
      <c r="R22" s="12"/>
      <c r="S22" s="12"/>
      <c r="T22" s="12"/>
      <c r="U22" s="12">
        <v>4009641572925</v>
      </c>
      <c r="V22" s="12"/>
      <c r="W22" s="12">
        <v>4323981830006</v>
      </c>
      <c r="Y22" s="48">
        <v>5.73</v>
      </c>
    </row>
    <row r="23" spans="1:27" ht="24.75" hidden="1" x14ac:dyDescent="0.4">
      <c r="C23" s="12"/>
      <c r="D23" s="12"/>
      <c r="E23" s="12">
        <f>E22-E20</f>
        <v>0</v>
      </c>
      <c r="F23" s="12"/>
      <c r="G23" s="12">
        <f>G22-G20</f>
        <v>0</v>
      </c>
      <c r="H23" s="12"/>
      <c r="I23" s="12">
        <f>I22-I20</f>
        <v>0</v>
      </c>
      <c r="J23" s="12"/>
      <c r="K23" s="12">
        <f>K22-K20</f>
        <v>0</v>
      </c>
      <c r="L23" s="12"/>
      <c r="M23" s="12">
        <f>M22-M20</f>
        <v>0</v>
      </c>
      <c r="N23" s="12"/>
      <c r="O23" s="12">
        <f>O22-O20</f>
        <v>0</v>
      </c>
      <c r="P23" s="12"/>
      <c r="Q23" s="12">
        <f>Q22-Q20</f>
        <v>0</v>
      </c>
      <c r="R23" s="12"/>
      <c r="S23" s="12"/>
      <c r="T23" s="12"/>
      <c r="U23" s="12">
        <f>U22-U20</f>
        <v>0</v>
      </c>
      <c r="V23" s="12"/>
      <c r="W23" s="12">
        <f>W22-W20</f>
        <v>0</v>
      </c>
      <c r="Y23" s="48">
        <f>Y22-Y20</f>
        <v>-4.7828037472221752E-3</v>
      </c>
    </row>
    <row r="24" spans="1:27" ht="22.5" x14ac:dyDescent="0.4">
      <c r="G24" s="12"/>
      <c r="W24" s="12"/>
    </row>
    <row r="25" spans="1:27" x14ac:dyDescent="0.4">
      <c r="U25" s="19" t="s">
        <v>144</v>
      </c>
    </row>
  </sheetData>
  <sortState xmlns:xlrd2="http://schemas.microsoft.com/office/spreadsheetml/2017/richdata2" ref="A10:Y19">
    <sortCondition descending="1" ref="W10:W19"/>
  </sortState>
  <mergeCells count="19">
    <mergeCell ref="A1:Y1"/>
    <mergeCell ref="A2:Y2"/>
    <mergeCell ref="U8:U9"/>
    <mergeCell ref="W8:W9"/>
    <mergeCell ref="Y8:Y9"/>
    <mergeCell ref="A3:Y3"/>
    <mergeCell ref="C7:G7"/>
    <mergeCell ref="A8:A9"/>
    <mergeCell ref="C6:Y6"/>
    <mergeCell ref="C8:C9"/>
    <mergeCell ref="E8:E9"/>
    <mergeCell ref="G8:G9"/>
    <mergeCell ref="Q8:Q9"/>
    <mergeCell ref="S8:S9"/>
    <mergeCell ref="I8:K8"/>
    <mergeCell ref="M8:O8"/>
    <mergeCell ref="A5:Y5"/>
    <mergeCell ref="I7:O7"/>
    <mergeCell ref="Q7:Y7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15"/>
  <sheetViews>
    <sheetView rightToLeft="1" view="pageBreakPreview" topLeftCell="B1" zoomScale="66" zoomScaleNormal="100" zoomScaleSheetLayoutView="66" workbookViewId="0">
      <selection activeCell="B13" sqref="A13:XFD14"/>
    </sheetView>
  </sheetViews>
  <sheetFormatPr defaultColWidth="9.140625" defaultRowHeight="15.75" x14ac:dyDescent="0.4"/>
  <cols>
    <col min="1" max="1" width="39" style="17" bestFit="1" customWidth="1"/>
    <col min="2" max="2" width="1.42578125" style="17" customWidth="1"/>
    <col min="3" max="3" width="16.28515625" style="17" customWidth="1"/>
    <col min="4" max="4" width="1.42578125" style="17" customWidth="1"/>
    <col min="5" max="5" width="24.28515625" style="17" customWidth="1"/>
    <col min="6" max="6" width="1.42578125" style="17" customWidth="1"/>
    <col min="7" max="7" width="20.5703125" style="17" bestFit="1" customWidth="1"/>
    <col min="8" max="8" width="1.42578125" style="17" customWidth="1"/>
    <col min="9" max="9" width="17.140625" style="17" bestFit="1" customWidth="1"/>
    <col min="10" max="10" width="1.42578125" style="17" customWidth="1"/>
    <col min="11" max="11" width="12" style="17" customWidth="1"/>
    <col min="12" max="12" width="1.42578125" style="17" customWidth="1"/>
    <col min="13" max="13" width="11.28515625" style="17" customWidth="1"/>
    <col min="14" max="14" width="1.42578125" style="17" customWidth="1"/>
    <col min="15" max="15" width="14.42578125" style="17" bestFit="1" customWidth="1"/>
    <col min="16" max="16" width="1.42578125" style="17" customWidth="1"/>
    <col min="17" max="17" width="25.42578125" style="17" bestFit="1" customWidth="1"/>
    <col min="18" max="18" width="1.42578125" style="17" customWidth="1"/>
    <col min="19" max="19" width="25.5703125" style="17" bestFit="1" customWidth="1"/>
    <col min="20" max="20" width="1.42578125" style="17" customWidth="1"/>
    <col min="21" max="21" width="13.7109375" style="17" bestFit="1" customWidth="1"/>
    <col min="22" max="22" width="1.42578125" style="17" customWidth="1"/>
    <col min="23" max="23" width="23.85546875" style="17" bestFit="1" customWidth="1"/>
    <col min="24" max="24" width="1.42578125" style="17" customWidth="1"/>
    <col min="25" max="25" width="13.28515625" style="17" bestFit="1" customWidth="1"/>
    <col min="26" max="26" width="1.42578125" style="17" customWidth="1"/>
    <col min="27" max="27" width="24" style="17" bestFit="1" customWidth="1"/>
    <col min="28" max="28" width="1.42578125" style="17" customWidth="1"/>
    <col min="29" max="29" width="13.7109375" style="17" bestFit="1" customWidth="1"/>
    <col min="30" max="30" width="1.42578125" style="17" customWidth="1"/>
    <col min="31" max="31" width="21.7109375" style="17" bestFit="1" customWidth="1"/>
    <col min="32" max="32" width="1.42578125" style="17" customWidth="1"/>
    <col min="33" max="33" width="23.85546875" style="17" bestFit="1" customWidth="1"/>
    <col min="34" max="34" width="1.42578125" style="17" customWidth="1"/>
    <col min="35" max="35" width="23.85546875" style="17" bestFit="1" customWidth="1"/>
    <col min="36" max="36" width="1.42578125" style="17" customWidth="1"/>
    <col min="37" max="37" width="25.140625" style="17" bestFit="1" customWidth="1"/>
    <col min="38" max="38" width="1.42578125" style="17" customWidth="1"/>
    <col min="39" max="39" width="22.7109375" style="17" hidden="1" customWidth="1"/>
    <col min="40" max="40" width="20.28515625" style="17" bestFit="1" customWidth="1"/>
    <col min="41" max="16384" width="9.140625" style="17"/>
  </cols>
  <sheetData>
    <row r="1" spans="1:40" ht="46.5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</row>
    <row r="2" spans="1:40" ht="46.5" customHeight="1" x14ac:dyDescent="0.4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</row>
    <row r="3" spans="1:40" ht="46.5" customHeight="1" x14ac:dyDescent="0.4">
      <c r="A3" s="141" t="str">
        <f>سهام!A3</f>
        <v>به تاریخ 31 خرداد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</row>
    <row r="4" spans="1:40" ht="46.5" customHeight="1" x14ac:dyDescent="0.4"/>
    <row r="5" spans="1:40" ht="46.5" customHeight="1" x14ac:dyDescent="0.4">
      <c r="A5" s="140" t="s">
        <v>104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</row>
    <row r="6" spans="1:40" ht="46.5" customHeight="1" x14ac:dyDescent="0.4">
      <c r="A6" s="11"/>
      <c r="B6" s="11"/>
      <c r="C6" s="139" t="s">
        <v>103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</row>
    <row r="7" spans="1:40" ht="46.5" customHeight="1" thickBot="1" x14ac:dyDescent="0.8">
      <c r="A7" s="24"/>
      <c r="B7" s="24"/>
      <c r="C7" s="142" t="s">
        <v>44</v>
      </c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08"/>
      <c r="O7" s="142" t="str">
        <f>سهام!C8</f>
        <v>1405/02/31</v>
      </c>
      <c r="P7" s="142"/>
      <c r="Q7" s="142"/>
      <c r="R7" s="142"/>
      <c r="S7" s="142"/>
      <c r="T7" s="109"/>
      <c r="U7" s="142" t="s">
        <v>2</v>
      </c>
      <c r="V7" s="142"/>
      <c r="W7" s="142"/>
      <c r="X7" s="142"/>
      <c r="Y7" s="142"/>
      <c r="Z7" s="142"/>
      <c r="AA7" s="142"/>
      <c r="AB7" s="109"/>
      <c r="AC7" s="142" t="str">
        <f>سهام!Q8</f>
        <v>1405/03/31</v>
      </c>
      <c r="AD7" s="142"/>
      <c r="AE7" s="142"/>
      <c r="AF7" s="142"/>
      <c r="AG7" s="142"/>
      <c r="AH7" s="142"/>
      <c r="AI7" s="142"/>
      <c r="AJ7" s="142"/>
      <c r="AK7" s="142"/>
    </row>
    <row r="8" spans="1:40" ht="46.5" customHeight="1" thickBot="1" x14ac:dyDescent="0.7">
      <c r="A8" s="143" t="s">
        <v>45</v>
      </c>
      <c r="B8" s="25"/>
      <c r="C8" s="150" t="s">
        <v>46</v>
      </c>
      <c r="D8" s="25"/>
      <c r="E8" s="150" t="s">
        <v>47</v>
      </c>
      <c r="F8" s="25"/>
      <c r="G8" s="150" t="s">
        <v>48</v>
      </c>
      <c r="H8" s="25"/>
      <c r="I8" s="150" t="s">
        <v>49</v>
      </c>
      <c r="J8" s="25"/>
      <c r="K8" s="150" t="s">
        <v>50</v>
      </c>
      <c r="L8" s="25"/>
      <c r="M8" s="150" t="s">
        <v>32</v>
      </c>
      <c r="N8" s="25"/>
      <c r="O8" s="151" t="s">
        <v>6</v>
      </c>
      <c r="P8" s="25"/>
      <c r="Q8" s="151" t="s">
        <v>7</v>
      </c>
      <c r="R8" s="25"/>
      <c r="S8" s="150" t="s">
        <v>8</v>
      </c>
      <c r="T8" s="25"/>
      <c r="U8" s="144" t="s">
        <v>3</v>
      </c>
      <c r="V8" s="144"/>
      <c r="W8" s="144"/>
      <c r="X8" s="25"/>
      <c r="Y8" s="144" t="s">
        <v>4</v>
      </c>
      <c r="Z8" s="144"/>
      <c r="AA8" s="144"/>
      <c r="AB8" s="25"/>
      <c r="AC8" s="151" t="s">
        <v>6</v>
      </c>
      <c r="AD8" s="25"/>
      <c r="AE8" s="150" t="s">
        <v>10</v>
      </c>
      <c r="AF8" s="25"/>
      <c r="AG8" s="151" t="s">
        <v>7</v>
      </c>
      <c r="AH8" s="25"/>
      <c r="AI8" s="150" t="s">
        <v>8</v>
      </c>
      <c r="AJ8" s="25"/>
      <c r="AK8" s="150" t="s">
        <v>171</v>
      </c>
    </row>
    <row r="9" spans="1:40" ht="46.5" customHeight="1" thickBot="1" x14ac:dyDescent="0.7">
      <c r="A9" s="144"/>
      <c r="B9" s="25"/>
      <c r="C9" s="146"/>
      <c r="D9" s="25"/>
      <c r="E9" s="146"/>
      <c r="F9" s="25"/>
      <c r="G9" s="146"/>
      <c r="H9" s="25"/>
      <c r="I9" s="146"/>
      <c r="J9" s="25"/>
      <c r="K9" s="146"/>
      <c r="L9" s="25"/>
      <c r="M9" s="146"/>
      <c r="N9" s="25"/>
      <c r="O9" s="144"/>
      <c r="P9" s="25"/>
      <c r="Q9" s="144"/>
      <c r="R9" s="25"/>
      <c r="S9" s="146"/>
      <c r="T9" s="25"/>
      <c r="U9" s="73" t="s">
        <v>6</v>
      </c>
      <c r="V9" s="25"/>
      <c r="W9" s="87" t="s">
        <v>7</v>
      </c>
      <c r="X9" s="25"/>
      <c r="Y9" s="73" t="s">
        <v>6</v>
      </c>
      <c r="Z9" s="25"/>
      <c r="AA9" s="73" t="s">
        <v>9</v>
      </c>
      <c r="AB9" s="25"/>
      <c r="AC9" s="144"/>
      <c r="AD9" s="25"/>
      <c r="AE9" s="146"/>
      <c r="AF9" s="25"/>
      <c r="AG9" s="144"/>
      <c r="AH9" s="25"/>
      <c r="AI9" s="146"/>
      <c r="AJ9" s="25"/>
      <c r="AK9" s="146"/>
      <c r="AM9" s="121">
        <f>سهام!AA10</f>
        <v>75399225707042</v>
      </c>
      <c r="AN9" s="122"/>
    </row>
    <row r="10" spans="1:40" ht="46.5" customHeight="1" thickBot="1" x14ac:dyDescent="0.65">
      <c r="A10" s="75" t="s">
        <v>51</v>
      </c>
      <c r="B10" s="18"/>
      <c r="C10" s="26" t="s">
        <v>52</v>
      </c>
      <c r="D10" s="26"/>
      <c r="E10" s="26" t="s">
        <v>52</v>
      </c>
      <c r="F10" s="26"/>
      <c r="G10" s="26" t="s">
        <v>53</v>
      </c>
      <c r="H10" s="26"/>
      <c r="I10" s="26" t="s">
        <v>54</v>
      </c>
      <c r="J10" s="26"/>
      <c r="K10" s="76">
        <v>18</v>
      </c>
      <c r="L10" s="76"/>
      <c r="M10" s="77">
        <v>23.5</v>
      </c>
      <c r="N10" s="26"/>
      <c r="O10" s="82">
        <v>1444000</v>
      </c>
      <c r="P10" s="27"/>
      <c r="Q10" s="82">
        <v>1444247896309</v>
      </c>
      <c r="R10" s="27"/>
      <c r="S10" s="82">
        <v>1442953100000</v>
      </c>
      <c r="T10" s="27"/>
      <c r="U10" s="82">
        <v>0</v>
      </c>
      <c r="V10" s="27"/>
      <c r="W10" s="82">
        <v>0</v>
      </c>
      <c r="X10" s="27"/>
      <c r="Y10" s="82">
        <v>-700000</v>
      </c>
      <c r="Z10" s="27"/>
      <c r="AA10" s="82">
        <v>-699842500000</v>
      </c>
      <c r="AB10" s="27"/>
      <c r="AC10" s="82">
        <v>744000</v>
      </c>
      <c r="AD10" s="27"/>
      <c r="AE10" s="27">
        <v>5000000</v>
      </c>
      <c r="AF10" s="27"/>
      <c r="AG10" s="82">
        <v>744191896309</v>
      </c>
      <c r="AH10" s="27"/>
      <c r="AI10" s="82">
        <v>743460600000</v>
      </c>
      <c r="AJ10" s="26"/>
      <c r="AK10" s="129">
        <f>AI10/$AM$9*100</f>
        <v>0.9860321416146367</v>
      </c>
      <c r="AM10" s="27"/>
      <c r="AN10" s="27"/>
    </row>
    <row r="11" spans="1:40" ht="46.5" customHeight="1" thickBot="1" x14ac:dyDescent="0.65">
      <c r="A11" s="107"/>
      <c r="B11" s="18"/>
      <c r="C11" s="76"/>
      <c r="D11" s="26"/>
      <c r="E11" s="76"/>
      <c r="F11" s="26"/>
      <c r="G11" s="76"/>
      <c r="H11" s="26"/>
      <c r="I11" s="76"/>
      <c r="J11" s="26"/>
      <c r="K11" s="76"/>
      <c r="L11" s="26"/>
      <c r="M11" s="76"/>
      <c r="N11" s="26"/>
      <c r="O11" s="80">
        <f>SUM(O10)</f>
        <v>1444000</v>
      </c>
      <c r="P11" s="27"/>
      <c r="Q11" s="80">
        <f>SUM(Q10)</f>
        <v>1444247896309</v>
      </c>
      <c r="R11" s="27"/>
      <c r="S11" s="80">
        <f>SUM(S10)</f>
        <v>1442953100000</v>
      </c>
      <c r="T11" s="27"/>
      <c r="U11" s="80">
        <v>0</v>
      </c>
      <c r="V11" s="27"/>
      <c r="W11" s="80">
        <v>0</v>
      </c>
      <c r="X11" s="27"/>
      <c r="Y11" s="80">
        <f>SUM(Y10)</f>
        <v>-700000</v>
      </c>
      <c r="Z11" s="27"/>
      <c r="AA11" s="80">
        <f>SUM(AA10)</f>
        <v>-699842500000</v>
      </c>
      <c r="AB11" s="27"/>
      <c r="AC11" s="80">
        <f>SUM(AC10:AC10)</f>
        <v>744000</v>
      </c>
      <c r="AD11" s="27"/>
      <c r="AE11" s="27"/>
      <c r="AF11" s="27"/>
      <c r="AG11" s="80">
        <f>SUM(AG10:AG10)</f>
        <v>744191896309</v>
      </c>
      <c r="AH11" s="27"/>
      <c r="AI11" s="80">
        <f>SUM(AI10:AI10)</f>
        <v>743460600000</v>
      </c>
      <c r="AJ11" s="26"/>
      <c r="AK11" s="81">
        <f>SUM(AK10:AK10)</f>
        <v>0.9860321416146367</v>
      </c>
    </row>
    <row r="12" spans="1:40" ht="16.5" thickTop="1" x14ac:dyDescent="0.4"/>
    <row r="13" spans="1:40" ht="24.75" hidden="1" x14ac:dyDescent="0.4">
      <c r="O13" s="27"/>
      <c r="P13" s="27"/>
      <c r="Q13" s="27">
        <v>1444247896309</v>
      </c>
      <c r="R13" s="27"/>
      <c r="S13" s="27">
        <v>1442953100000</v>
      </c>
      <c r="T13" s="27"/>
      <c r="U13" s="27">
        <v>0</v>
      </c>
      <c r="V13" s="27"/>
      <c r="W13" s="27">
        <v>0</v>
      </c>
      <c r="X13" s="27"/>
      <c r="Y13" s="27">
        <v>-700000</v>
      </c>
      <c r="Z13" s="27"/>
      <c r="AA13" s="27">
        <v>-699842500000</v>
      </c>
      <c r="AB13" s="27"/>
      <c r="AC13" s="27">
        <f>O10+U10+Y10</f>
        <v>744000</v>
      </c>
      <c r="AD13" s="27"/>
      <c r="AE13" s="27"/>
      <c r="AF13" s="27"/>
      <c r="AG13" s="27">
        <v>744191896309</v>
      </c>
      <c r="AH13" s="27"/>
      <c r="AI13" s="27">
        <v>743460600000</v>
      </c>
      <c r="AJ13" s="27"/>
      <c r="AK13" s="98">
        <v>1.03</v>
      </c>
    </row>
    <row r="14" spans="1:40" ht="22.5" hidden="1" x14ac:dyDescent="0.4">
      <c r="O14" s="12"/>
      <c r="P14" s="12"/>
      <c r="Q14" s="12">
        <f>Q13-Q11</f>
        <v>0</v>
      </c>
      <c r="R14" s="12"/>
      <c r="S14" s="12">
        <f>S13-S11</f>
        <v>0</v>
      </c>
      <c r="T14" s="12"/>
      <c r="U14" s="12">
        <f>U13-U11</f>
        <v>0</v>
      </c>
      <c r="V14" s="12"/>
      <c r="W14" s="12">
        <f>W13-W11</f>
        <v>0</v>
      </c>
      <c r="X14" s="12"/>
      <c r="Y14" s="12">
        <f>Y13-Y11</f>
        <v>0</v>
      </c>
      <c r="Z14" s="12"/>
      <c r="AA14" s="12">
        <f>AA13-AA11</f>
        <v>0</v>
      </c>
      <c r="AB14" s="12"/>
      <c r="AC14" s="12">
        <f>AC13-AC11</f>
        <v>0</v>
      </c>
      <c r="AD14" s="12"/>
      <c r="AE14" s="12"/>
      <c r="AF14" s="12"/>
      <c r="AG14" s="12">
        <f>AG13-AG11</f>
        <v>0</v>
      </c>
      <c r="AH14" s="12"/>
      <c r="AI14" s="12">
        <f>AI13-AI11</f>
        <v>0</v>
      </c>
      <c r="AJ14" s="12"/>
      <c r="AK14" s="12">
        <f>AK13-AK11</f>
        <v>4.3967858385363323E-2</v>
      </c>
    </row>
    <row r="15" spans="1:40" ht="22.5" x14ac:dyDescent="0.4"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</sheetData>
  <mergeCells count="26">
    <mergeCell ref="A1:AK1"/>
    <mergeCell ref="A2:AK2"/>
    <mergeCell ref="A3:AK3"/>
    <mergeCell ref="C6:AK6"/>
    <mergeCell ref="U8:W8"/>
    <mergeCell ref="Y8:AA8"/>
    <mergeCell ref="O8:O9"/>
    <mergeCell ref="Q8:Q9"/>
    <mergeCell ref="S8:S9"/>
    <mergeCell ref="M8:M9"/>
    <mergeCell ref="K8:K9"/>
    <mergeCell ref="I8:I9"/>
    <mergeCell ref="G8:G9"/>
    <mergeCell ref="E8:E9"/>
    <mergeCell ref="C8:C9"/>
    <mergeCell ref="A8:A9"/>
    <mergeCell ref="A5:AK5"/>
    <mergeCell ref="O7:S7"/>
    <mergeCell ref="U7:AA7"/>
    <mergeCell ref="AC7:AK7"/>
    <mergeCell ref="C7:M7"/>
    <mergeCell ref="AE8:AE9"/>
    <mergeCell ref="AC8:AC9"/>
    <mergeCell ref="AG8:AG9"/>
    <mergeCell ref="AI8:AI9"/>
    <mergeCell ref="AK8:AK9"/>
  </mergeCells>
  <pageMargins left="0.39" right="0.39" top="0.39" bottom="0.39" header="0" footer="0"/>
  <pageSetup paperSize="9" scale="3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6"/>
  <sheetViews>
    <sheetView rightToLeft="1" view="pageBreakPreview" topLeftCell="A11" zoomScaleNormal="100" zoomScaleSheetLayoutView="100" workbookViewId="0">
      <selection activeCell="A16" sqref="A16:XFD16"/>
    </sheetView>
  </sheetViews>
  <sheetFormatPr defaultColWidth="9.140625" defaultRowHeight="15.75" x14ac:dyDescent="0.4"/>
  <cols>
    <col min="1" max="1" width="30.28515625" style="17" customWidth="1"/>
    <col min="2" max="2" width="1.42578125" style="17" customWidth="1"/>
    <col min="3" max="3" width="27.5703125" style="19" customWidth="1"/>
    <col min="4" max="4" width="1.42578125" style="19" customWidth="1"/>
    <col min="5" max="5" width="27.140625" style="19" bestFit="1" customWidth="1"/>
    <col min="6" max="6" width="1.42578125" style="19" customWidth="1"/>
    <col min="7" max="7" width="28.42578125" style="19" bestFit="1" customWidth="1"/>
    <col min="8" max="8" width="1.42578125" style="19" customWidth="1"/>
    <col min="9" max="9" width="26.140625" style="19" bestFit="1" customWidth="1"/>
    <col min="10" max="10" width="1.42578125" style="17" customWidth="1"/>
    <col min="11" max="11" width="27.28515625" style="17" bestFit="1" customWidth="1"/>
    <col min="12" max="12" width="1.42578125" style="17" customWidth="1"/>
    <col min="13" max="13" width="22.7109375" style="17" hidden="1" customWidth="1"/>
    <col min="14" max="16384" width="9.140625" style="17"/>
  </cols>
  <sheetData>
    <row r="1" spans="1:13" ht="39" customHeight="1" x14ac:dyDescent="0.4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3" ht="39" customHeight="1" x14ac:dyDescent="0.4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3" ht="39" customHeight="1" x14ac:dyDescent="0.4">
      <c r="A3" s="141" t="str">
        <f>سهام!A3</f>
        <v>به تاریخ 31 خرداد 1405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3" ht="39" customHeight="1" x14ac:dyDescent="0.4"/>
    <row r="5" spans="1:13" ht="39" customHeight="1" x14ac:dyDescent="0.4">
      <c r="A5" s="140" t="s">
        <v>107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</row>
    <row r="6" spans="1:13" ht="39" customHeight="1" x14ac:dyDescent="0.4">
      <c r="A6" s="11"/>
      <c r="B6" s="11"/>
      <c r="C6" s="139" t="s">
        <v>103</v>
      </c>
      <c r="D6" s="139"/>
      <c r="E6" s="139"/>
      <c r="F6" s="139"/>
      <c r="G6" s="139"/>
      <c r="H6" s="139"/>
      <c r="I6" s="139"/>
      <c r="J6" s="139"/>
      <c r="K6" s="139"/>
    </row>
    <row r="7" spans="1:13" ht="39" customHeight="1" thickBot="1" x14ac:dyDescent="0.45">
      <c r="A7" s="74"/>
      <c r="B7" s="74"/>
      <c r="C7" s="59" t="str">
        <f>سهام!C8</f>
        <v>1405/02/31</v>
      </c>
      <c r="D7" s="106"/>
      <c r="E7" s="131" t="s">
        <v>2</v>
      </c>
      <c r="F7" s="131"/>
      <c r="G7" s="131"/>
      <c r="H7" s="106"/>
      <c r="I7" s="144" t="str">
        <f>سهام!Q8</f>
        <v>1405/03/31</v>
      </c>
      <c r="J7" s="144"/>
      <c r="K7" s="144"/>
    </row>
    <row r="8" spans="1:13" ht="39" customHeight="1" thickBot="1" x14ac:dyDescent="0.45">
      <c r="A8" s="73" t="s">
        <v>170</v>
      </c>
      <c r="B8" s="74"/>
      <c r="C8" s="59" t="s">
        <v>56</v>
      </c>
      <c r="D8" s="106"/>
      <c r="E8" s="59" t="s">
        <v>57</v>
      </c>
      <c r="F8" s="106"/>
      <c r="G8" s="59" t="s">
        <v>58</v>
      </c>
      <c r="H8" s="106"/>
      <c r="I8" s="59" t="s">
        <v>56</v>
      </c>
      <c r="J8" s="74"/>
      <c r="K8" s="73" t="s">
        <v>171</v>
      </c>
    </row>
    <row r="9" spans="1:13" ht="39" customHeight="1" x14ac:dyDescent="0.6">
      <c r="A9" s="104" t="s">
        <v>106</v>
      </c>
      <c r="B9" s="18"/>
      <c r="C9" s="97">
        <v>98178749896</v>
      </c>
      <c r="D9" s="27"/>
      <c r="E9" s="97">
        <v>5476781885274</v>
      </c>
      <c r="F9" s="27"/>
      <c r="G9" s="27">
        <v>-5236596382537</v>
      </c>
      <c r="H9" s="27"/>
      <c r="I9" s="97">
        <f>C9+E9+G9</f>
        <v>338364252633</v>
      </c>
      <c r="J9" s="26"/>
      <c r="K9" s="105">
        <f>I9/$M$9*100</f>
        <v>0.4487635641613732</v>
      </c>
      <c r="M9" s="121">
        <f>اوراق!AM9</f>
        <v>75399225707042</v>
      </c>
    </row>
    <row r="10" spans="1:13" ht="39" customHeight="1" x14ac:dyDescent="0.6">
      <c r="A10" s="46" t="s">
        <v>105</v>
      </c>
      <c r="B10" s="18"/>
      <c r="C10" s="27">
        <v>31756447517</v>
      </c>
      <c r="D10" s="27"/>
      <c r="E10" s="27">
        <v>134106519</v>
      </c>
      <c r="F10" s="27"/>
      <c r="G10" s="27">
        <v>-31848828171</v>
      </c>
      <c r="H10" s="27"/>
      <c r="I10" s="27">
        <f>C10+E10+G10</f>
        <v>41725865</v>
      </c>
      <c r="J10" s="26"/>
      <c r="K10" s="78">
        <f>I10/$M$9*100</f>
        <v>5.5339911794482737E-5</v>
      </c>
    </row>
    <row r="11" spans="1:13" ht="39" customHeight="1" thickBot="1" x14ac:dyDescent="0.65">
      <c r="A11" s="46" t="s">
        <v>156</v>
      </c>
      <c r="B11" s="18"/>
      <c r="C11" s="50">
        <v>1472688</v>
      </c>
      <c r="D11" s="27"/>
      <c r="E11" s="50">
        <v>1151000</v>
      </c>
      <c r="F11" s="27"/>
      <c r="G11" s="50">
        <v>-1190000</v>
      </c>
      <c r="H11" s="27"/>
      <c r="I11" s="50">
        <f>C11+E11+G11</f>
        <v>1433688</v>
      </c>
      <c r="J11" s="26"/>
      <c r="K11" s="79">
        <f>I11/$M$9*100</f>
        <v>1.9014624972018765E-6</v>
      </c>
    </row>
    <row r="12" spans="1:13" ht="39" customHeight="1" thickBot="1" x14ac:dyDescent="0.65">
      <c r="A12" s="46"/>
      <c r="B12" s="18"/>
      <c r="C12" s="52">
        <f>SUM(C9:C11)</f>
        <v>129936670101</v>
      </c>
      <c r="D12" s="20"/>
      <c r="E12" s="52">
        <f>SUM(E9:E11)</f>
        <v>5476917142793</v>
      </c>
      <c r="F12" s="20"/>
      <c r="G12" s="52">
        <f>SUM(G9:G11)</f>
        <v>-5268446400708</v>
      </c>
      <c r="H12" s="20"/>
      <c r="I12" s="52">
        <f>SUM(I9:I11)</f>
        <v>338407412186</v>
      </c>
      <c r="J12" s="7"/>
      <c r="K12" s="62">
        <f>SUM(K9:K11)</f>
        <v>0.44882080553566484</v>
      </c>
    </row>
    <row r="13" spans="1:13" ht="16.5" thickTop="1" x14ac:dyDescent="0.4"/>
    <row r="14" spans="1:13" ht="24.75" hidden="1" x14ac:dyDescent="0.4">
      <c r="C14" s="12">
        <v>129936670101</v>
      </c>
      <c r="D14" s="12"/>
      <c r="E14" s="12">
        <v>5476917142793</v>
      </c>
      <c r="F14" s="12"/>
      <c r="G14" s="12">
        <v>-5268446400708</v>
      </c>
      <c r="H14" s="12"/>
      <c r="I14" s="27">
        <v>338407412186</v>
      </c>
      <c r="K14" s="78">
        <v>0.45</v>
      </c>
    </row>
    <row r="15" spans="1:13" ht="24.75" hidden="1" x14ac:dyDescent="0.4">
      <c r="C15" s="19">
        <f>C14-C12</f>
        <v>0</v>
      </c>
      <c r="E15" s="27">
        <f>E14-E12</f>
        <v>0</v>
      </c>
      <c r="F15" s="27"/>
      <c r="G15" s="27">
        <f>G14-G12</f>
        <v>0</v>
      </c>
      <c r="H15" s="27"/>
      <c r="I15" s="27">
        <f>I14-I12</f>
        <v>0</v>
      </c>
      <c r="K15" s="78">
        <f>K14-K12</f>
        <v>1.1791944643351759E-3</v>
      </c>
    </row>
    <row r="16" spans="1:13" hidden="1" x14ac:dyDescent="0.4">
      <c r="I16" s="19">
        <f>C12+E12+G12-I12</f>
        <v>0</v>
      </c>
    </row>
  </sheetData>
  <sortState xmlns:xlrd2="http://schemas.microsoft.com/office/spreadsheetml/2017/richdata2" ref="A9:K11">
    <sortCondition descending="1" ref="I9:I11"/>
  </sortState>
  <mergeCells count="7"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zoomScale="68" zoomScaleNormal="100" zoomScaleSheetLayoutView="68" workbookViewId="0">
      <selection activeCell="A15" sqref="A15:XFD16"/>
    </sheetView>
  </sheetViews>
  <sheetFormatPr defaultColWidth="9.140625" defaultRowHeight="15.75" x14ac:dyDescent="0.4"/>
  <cols>
    <col min="1" max="1" width="68" style="19" bestFit="1" customWidth="1"/>
    <col min="2" max="2" width="1.42578125" style="19" customWidth="1"/>
    <col min="3" max="3" width="21.5703125" style="19" customWidth="1"/>
    <col min="4" max="4" width="1.42578125" style="19" customWidth="1"/>
    <col min="5" max="5" width="28.7109375" style="19" bestFit="1" customWidth="1"/>
    <col min="6" max="6" width="1.42578125" style="19" customWidth="1"/>
    <col min="7" max="7" width="28.7109375" style="19" customWidth="1"/>
    <col min="8" max="8" width="1.42578125" style="19" customWidth="1"/>
    <col min="9" max="9" width="26.85546875" style="19" customWidth="1"/>
    <col min="10" max="10" width="1.42578125" style="19" customWidth="1"/>
    <col min="11" max="11" width="22.5703125" style="19" hidden="1" customWidth="1"/>
    <col min="12" max="16384" width="9.140625" style="19"/>
  </cols>
  <sheetData>
    <row r="1" spans="1:11" ht="39" customHeight="1" x14ac:dyDescent="0.4">
      <c r="A1" s="132" t="s">
        <v>0</v>
      </c>
      <c r="B1" s="132"/>
      <c r="C1" s="132"/>
      <c r="D1" s="132"/>
      <c r="E1" s="132"/>
      <c r="F1" s="132"/>
      <c r="G1" s="132"/>
      <c r="H1" s="132"/>
      <c r="I1" s="132"/>
    </row>
    <row r="2" spans="1:11" ht="39" customHeight="1" x14ac:dyDescent="0.4">
      <c r="A2" s="132" t="s">
        <v>59</v>
      </c>
      <c r="B2" s="132"/>
      <c r="C2" s="132"/>
      <c r="D2" s="132"/>
      <c r="E2" s="132"/>
      <c r="F2" s="132"/>
      <c r="G2" s="132"/>
      <c r="H2" s="132"/>
      <c r="I2" s="132"/>
    </row>
    <row r="3" spans="1:11" ht="39" customHeight="1" x14ac:dyDescent="0.4">
      <c r="A3" s="132" t="s">
        <v>180</v>
      </c>
      <c r="B3" s="132"/>
      <c r="C3" s="132"/>
      <c r="D3" s="132"/>
      <c r="E3" s="132"/>
      <c r="F3" s="132"/>
      <c r="G3" s="132"/>
      <c r="H3" s="132"/>
      <c r="I3" s="132"/>
    </row>
    <row r="4" spans="1:11" ht="39" customHeight="1" x14ac:dyDescent="0.4"/>
    <row r="5" spans="1:11" ht="39" customHeight="1" x14ac:dyDescent="0.4">
      <c r="A5" s="133" t="s">
        <v>174</v>
      </c>
      <c r="B5" s="133"/>
      <c r="C5" s="133"/>
      <c r="D5" s="133"/>
      <c r="E5" s="133"/>
      <c r="F5" s="133"/>
      <c r="G5" s="133"/>
      <c r="H5" s="133"/>
      <c r="I5" s="133"/>
    </row>
    <row r="6" spans="1:11" ht="39" customHeight="1" x14ac:dyDescent="0.4">
      <c r="C6" s="152" t="s">
        <v>103</v>
      </c>
      <c r="D6" s="152"/>
      <c r="E6" s="152"/>
      <c r="F6" s="152"/>
      <c r="G6" s="152"/>
      <c r="H6" s="152"/>
      <c r="I6" s="152"/>
    </row>
    <row r="7" spans="1:11" ht="39" customHeight="1" thickBot="1" x14ac:dyDescent="0.7">
      <c r="A7" s="59" t="s">
        <v>60</v>
      </c>
      <c r="B7" s="100"/>
      <c r="C7" s="59" t="s">
        <v>61</v>
      </c>
      <c r="D7" s="100"/>
      <c r="E7" s="59" t="s">
        <v>56</v>
      </c>
      <c r="F7" s="100"/>
      <c r="G7" s="59" t="s">
        <v>62</v>
      </c>
      <c r="H7" s="100"/>
      <c r="I7" s="59" t="s">
        <v>173</v>
      </c>
    </row>
    <row r="8" spans="1:11" ht="39" customHeight="1" x14ac:dyDescent="0.6">
      <c r="A8" s="53" t="s">
        <v>166</v>
      </c>
      <c r="B8" s="21"/>
      <c r="C8" s="102" t="s">
        <v>108</v>
      </c>
      <c r="D8" s="21"/>
      <c r="E8" s="27">
        <f>'درآمد سرمایه گذاری در سهام'!S38</f>
        <v>11019053477325</v>
      </c>
      <c r="F8" s="27"/>
      <c r="G8" s="98">
        <f>E8/$E$13*100</f>
        <v>94.847724082118972</v>
      </c>
      <c r="H8" s="98"/>
      <c r="I8" s="98">
        <f>E8/$K$8*100</f>
        <v>17.267921219807153</v>
      </c>
      <c r="K8" s="12">
        <v>63812275589291</v>
      </c>
    </row>
    <row r="9" spans="1:11" ht="39" customHeight="1" x14ac:dyDescent="0.6">
      <c r="A9" s="53" t="s">
        <v>167</v>
      </c>
      <c r="B9" s="21"/>
      <c r="C9" s="102" t="s">
        <v>63</v>
      </c>
      <c r="D9" s="21"/>
      <c r="E9" s="27">
        <f>'درآمد سرمایه گذاری در صندوق'!S23</f>
        <v>460845928348</v>
      </c>
      <c r="F9" s="27"/>
      <c r="G9" s="98">
        <f t="shared" ref="G9:G12" si="0">E9/$E$13*100</f>
        <v>3.9667824052461365</v>
      </c>
      <c r="H9" s="98"/>
      <c r="I9" s="98">
        <f t="shared" ref="I9:I12" si="1">E9/$K$8*100</f>
        <v>0.7221900866129578</v>
      </c>
    </row>
    <row r="10" spans="1:11" ht="39" customHeight="1" x14ac:dyDescent="0.6">
      <c r="A10" s="53" t="s">
        <v>168</v>
      </c>
      <c r="B10" s="21"/>
      <c r="C10" s="102" t="s">
        <v>109</v>
      </c>
      <c r="D10" s="21"/>
      <c r="E10" s="27">
        <f>'درآمد سرمایه گذاری در اوراق به'!S12</f>
        <v>69449695808</v>
      </c>
      <c r="F10" s="27"/>
      <c r="G10" s="98">
        <f t="shared" si="0"/>
        <v>0.59779595399362573</v>
      </c>
      <c r="H10" s="98"/>
      <c r="I10" s="98">
        <f t="shared" si="1"/>
        <v>0.10883438204741765</v>
      </c>
    </row>
    <row r="11" spans="1:11" ht="39" customHeight="1" x14ac:dyDescent="0.6">
      <c r="A11" s="53" t="s">
        <v>169</v>
      </c>
      <c r="B11" s="21"/>
      <c r="C11" s="102" t="s">
        <v>110</v>
      </c>
      <c r="D11" s="21"/>
      <c r="E11" s="27">
        <f>'درآمد سپرده بانکی'!G12</f>
        <v>555640063</v>
      </c>
      <c r="F11" s="27"/>
      <c r="G11" s="98">
        <f t="shared" si="0"/>
        <v>4.7827334255926505E-3</v>
      </c>
      <c r="H11" s="98"/>
      <c r="I11" s="98">
        <f t="shared" si="1"/>
        <v>8.7074165255634248E-4</v>
      </c>
    </row>
    <row r="12" spans="1:11" ht="39" customHeight="1" thickBot="1" x14ac:dyDescent="0.65">
      <c r="A12" s="53" t="s">
        <v>64</v>
      </c>
      <c r="B12" s="21"/>
      <c r="C12" s="102" t="s">
        <v>111</v>
      </c>
      <c r="D12" s="21"/>
      <c r="E12" s="50">
        <f>'سایر درآمدها'!E9</f>
        <v>67720861981</v>
      </c>
      <c r="F12" s="27"/>
      <c r="G12" s="99">
        <f t="shared" si="0"/>
        <v>0.58291482521568139</v>
      </c>
      <c r="H12" s="98"/>
      <c r="I12" s="99">
        <f t="shared" si="1"/>
        <v>0.10612513243825604</v>
      </c>
    </row>
    <row r="13" spans="1:11" ht="39" customHeight="1" thickBot="1" x14ac:dyDescent="0.65">
      <c r="A13" s="53"/>
      <c r="B13" s="21"/>
      <c r="C13" s="103"/>
      <c r="D13" s="21"/>
      <c r="E13" s="52">
        <f>SUM(E8:E12)</f>
        <v>11617625603525</v>
      </c>
      <c r="F13" s="20"/>
      <c r="G13" s="52">
        <f>SUM(G8:G12)</f>
        <v>100</v>
      </c>
      <c r="H13" s="20"/>
      <c r="I13" s="52">
        <f>SUM(I8:I12)</f>
        <v>18.205941562558341</v>
      </c>
    </row>
    <row r="14" spans="1:11" ht="16.5" thickTop="1" x14ac:dyDescent="0.4"/>
    <row r="15" spans="1:11" ht="24.75" hidden="1" x14ac:dyDescent="0.4">
      <c r="E15" s="27">
        <v>11617625603525</v>
      </c>
    </row>
    <row r="16" spans="1:11" ht="24.75" hidden="1" x14ac:dyDescent="0.4">
      <c r="E16" s="27">
        <f>E15-E13</f>
        <v>0</v>
      </c>
    </row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8"/>
  <sheetViews>
    <sheetView rightToLeft="1" view="pageBreakPreview" topLeftCell="A28" zoomScale="57" zoomScaleNormal="100" zoomScaleSheetLayoutView="57" workbookViewId="0">
      <selection activeCell="A40" sqref="A40:XFD41"/>
    </sheetView>
  </sheetViews>
  <sheetFormatPr defaultColWidth="9.140625" defaultRowHeight="15.75" x14ac:dyDescent="0.4"/>
  <cols>
    <col min="1" max="1" width="52.7109375" style="19" bestFit="1" customWidth="1"/>
    <col min="2" max="2" width="1.42578125" style="19" customWidth="1"/>
    <col min="3" max="3" width="30.5703125" style="19" customWidth="1"/>
    <col min="4" max="4" width="1.42578125" style="19" customWidth="1"/>
    <col min="5" max="5" width="30.7109375" style="19" customWidth="1"/>
    <col min="6" max="6" width="1.42578125" style="19" customWidth="1"/>
    <col min="7" max="7" width="29.42578125" style="19" customWidth="1"/>
    <col min="8" max="8" width="1.42578125" style="19" customWidth="1"/>
    <col min="9" max="9" width="30.5703125" style="19" customWidth="1"/>
    <col min="10" max="10" width="1.42578125" style="19" customWidth="1"/>
    <col min="11" max="11" width="29" style="19" customWidth="1"/>
    <col min="12" max="12" width="1.42578125" style="19" customWidth="1"/>
    <col min="13" max="13" width="28.140625" style="19" customWidth="1"/>
    <col min="14" max="14" width="1.42578125" style="19" customWidth="1"/>
    <col min="15" max="15" width="31.28515625" style="19" customWidth="1"/>
    <col min="16" max="16" width="1.42578125" style="19" customWidth="1"/>
    <col min="17" max="17" width="32.42578125" style="19" customWidth="1"/>
    <col min="18" max="18" width="1.42578125" style="19" customWidth="1"/>
    <col min="19" max="19" width="29.85546875" style="19" customWidth="1"/>
    <col min="20" max="20" width="1.42578125" style="19" customWidth="1"/>
    <col min="21" max="21" width="27.5703125" style="19" customWidth="1"/>
    <col min="22" max="22" width="1.42578125" style="19" customWidth="1"/>
    <col min="23" max="23" width="30.42578125" style="19" customWidth="1"/>
    <col min="24" max="16384" width="9.140625" style="19"/>
  </cols>
  <sheetData>
    <row r="1" spans="1:23" ht="40.5" customHeight="1" x14ac:dyDescent="0.4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</row>
    <row r="2" spans="1:23" ht="40.5" customHeight="1" x14ac:dyDescent="0.4">
      <c r="A2" s="132" t="s">
        <v>59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</row>
    <row r="3" spans="1:23" ht="40.5" customHeight="1" x14ac:dyDescent="0.4">
      <c r="A3" s="132" t="str">
        <f>درآمد!A3</f>
        <v>دوره یک ماهه منتهی به 31 خرداد 1405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</row>
    <row r="4" spans="1:23" ht="40.5" customHeight="1" x14ac:dyDescent="0.4"/>
    <row r="5" spans="1:23" ht="40.5" customHeight="1" x14ac:dyDescent="0.4">
      <c r="A5" s="133" t="s">
        <v>165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</row>
    <row r="6" spans="1:23" ht="40.5" customHeight="1" x14ac:dyDescent="0.4">
      <c r="A6" s="28"/>
      <c r="B6" s="28"/>
      <c r="C6" s="153" t="s">
        <v>103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23" ht="40.5" customHeight="1" thickBot="1" x14ac:dyDescent="0.7">
      <c r="A7" s="29"/>
      <c r="B7" s="29"/>
      <c r="C7" s="131" t="s">
        <v>183</v>
      </c>
      <c r="D7" s="131"/>
      <c r="E7" s="131"/>
      <c r="F7" s="131"/>
      <c r="G7" s="131"/>
      <c r="H7" s="131"/>
      <c r="I7" s="131"/>
      <c r="J7" s="131"/>
      <c r="K7" s="131"/>
      <c r="L7" s="29"/>
      <c r="M7" s="131" t="s">
        <v>184</v>
      </c>
      <c r="N7" s="131"/>
      <c r="O7" s="131"/>
      <c r="P7" s="131"/>
      <c r="Q7" s="131"/>
      <c r="R7" s="131"/>
      <c r="S7" s="131"/>
      <c r="T7" s="131"/>
      <c r="U7" s="131"/>
    </row>
    <row r="8" spans="1:23" ht="40.5" customHeight="1" thickBot="1" x14ac:dyDescent="0.8">
      <c r="A8" s="147" t="s">
        <v>65</v>
      </c>
      <c r="B8" s="72"/>
      <c r="C8" s="95" t="s">
        <v>66</v>
      </c>
      <c r="D8" s="95"/>
      <c r="E8" s="95" t="s">
        <v>67</v>
      </c>
      <c r="F8" s="95"/>
      <c r="G8" s="95" t="s">
        <v>68</v>
      </c>
      <c r="H8" s="72"/>
      <c r="I8" s="131" t="s">
        <v>29</v>
      </c>
      <c r="J8" s="131"/>
      <c r="K8" s="131"/>
      <c r="L8" s="72"/>
      <c r="M8" s="95" t="s">
        <v>66</v>
      </c>
      <c r="N8" s="95"/>
      <c r="O8" s="95" t="s">
        <v>67</v>
      </c>
      <c r="P8" s="95"/>
      <c r="Q8" s="95" t="s">
        <v>68</v>
      </c>
      <c r="R8" s="72"/>
      <c r="S8" s="131" t="s">
        <v>29</v>
      </c>
      <c r="T8" s="131"/>
      <c r="U8" s="131"/>
    </row>
    <row r="9" spans="1:23" ht="40.5" customHeight="1" thickBot="1" x14ac:dyDescent="0.8">
      <c r="A9" s="131"/>
      <c r="B9" s="72"/>
      <c r="C9" s="59" t="s">
        <v>112</v>
      </c>
      <c r="D9" s="95"/>
      <c r="E9" s="59" t="s">
        <v>113</v>
      </c>
      <c r="F9" s="95"/>
      <c r="G9" s="59" t="s">
        <v>114</v>
      </c>
      <c r="H9" s="72"/>
      <c r="I9" s="59" t="s">
        <v>56</v>
      </c>
      <c r="J9" s="72"/>
      <c r="K9" s="59" t="s">
        <v>62</v>
      </c>
      <c r="L9" s="72"/>
      <c r="M9" s="59" t="s">
        <v>112</v>
      </c>
      <c r="N9" s="95"/>
      <c r="O9" s="59" t="s">
        <v>113</v>
      </c>
      <c r="P9" s="95"/>
      <c r="Q9" s="59" t="s">
        <v>114</v>
      </c>
      <c r="R9" s="72"/>
      <c r="S9" s="59" t="s">
        <v>56</v>
      </c>
      <c r="T9" s="72"/>
      <c r="U9" s="59" t="s">
        <v>62</v>
      </c>
    </row>
    <row r="10" spans="1:23" ht="40.5" customHeight="1" x14ac:dyDescent="0.6">
      <c r="A10" s="53" t="s">
        <v>15</v>
      </c>
      <c r="B10" s="21"/>
      <c r="C10" s="27">
        <v>0</v>
      </c>
      <c r="D10" s="27"/>
      <c r="E10" s="27">
        <v>4042671341090</v>
      </c>
      <c r="F10" s="27"/>
      <c r="G10" s="27">
        <v>113628425946</v>
      </c>
      <c r="H10" s="27"/>
      <c r="I10" s="27">
        <f t="shared" ref="I10:I37" si="0">C10+E10+G10</f>
        <v>4156299767036</v>
      </c>
      <c r="J10" s="27"/>
      <c r="K10" s="98">
        <f t="shared" ref="K10:K37" si="1">I10/$I$38*100</f>
        <v>29.722087681514036</v>
      </c>
      <c r="L10" s="27"/>
      <c r="M10" s="27">
        <v>0</v>
      </c>
      <c r="N10" s="27"/>
      <c r="O10" s="27">
        <v>4025136413147</v>
      </c>
      <c r="P10" s="27"/>
      <c r="Q10" s="27">
        <v>113628425946</v>
      </c>
      <c r="R10" s="27"/>
      <c r="S10" s="27">
        <f t="shared" ref="S10:S37" si="2">M10+O10+Q10</f>
        <v>4138764839093</v>
      </c>
      <c r="T10" s="27"/>
      <c r="U10" s="98">
        <f t="shared" ref="U10:U37" si="3">S10/$S$38*100</f>
        <v>37.560075805147399</v>
      </c>
      <c r="W10" s="32"/>
    </row>
    <row r="11" spans="1:23" ht="40.5" customHeight="1" x14ac:dyDescent="0.6">
      <c r="A11" s="53" t="s">
        <v>27</v>
      </c>
      <c r="B11" s="21"/>
      <c r="C11" s="27">
        <v>0</v>
      </c>
      <c r="D11" s="27"/>
      <c r="E11" s="27">
        <v>2245990112291</v>
      </c>
      <c r="F11" s="27"/>
      <c r="G11" s="27">
        <v>0</v>
      </c>
      <c r="H11" s="27"/>
      <c r="I11" s="27">
        <f t="shared" si="0"/>
        <v>2245990112291</v>
      </c>
      <c r="J11" s="27"/>
      <c r="K11" s="98">
        <f t="shared" si="1"/>
        <v>16.06128498689408</v>
      </c>
      <c r="L11" s="27"/>
      <c r="M11" s="27">
        <v>0</v>
      </c>
      <c r="N11" s="27"/>
      <c r="O11" s="27">
        <v>2119675930793</v>
      </c>
      <c r="P11" s="27"/>
      <c r="Q11" s="27">
        <v>0</v>
      </c>
      <c r="R11" s="27"/>
      <c r="S11" s="27">
        <f t="shared" si="2"/>
        <v>2119675930793</v>
      </c>
      <c r="T11" s="27"/>
      <c r="U11" s="98">
        <f t="shared" si="3"/>
        <v>19.23646105497961</v>
      </c>
      <c r="W11" s="32"/>
    </row>
    <row r="12" spans="1:23" ht="40.5" customHeight="1" x14ac:dyDescent="0.6">
      <c r="A12" s="53" t="s">
        <v>17</v>
      </c>
      <c r="B12" s="21"/>
      <c r="C12" s="27">
        <v>0</v>
      </c>
      <c r="D12" s="27"/>
      <c r="E12" s="27">
        <v>3734885658762</v>
      </c>
      <c r="F12" s="27"/>
      <c r="G12" s="27">
        <v>585531933</v>
      </c>
      <c r="H12" s="27"/>
      <c r="I12" s="27">
        <f t="shared" si="0"/>
        <v>3735471190695</v>
      </c>
      <c r="J12" s="27"/>
      <c r="K12" s="98">
        <f t="shared" si="1"/>
        <v>26.712703241995193</v>
      </c>
      <c r="L12" s="27"/>
      <c r="M12" s="27">
        <v>0</v>
      </c>
      <c r="N12" s="27"/>
      <c r="O12" s="27">
        <v>1542968432308</v>
      </c>
      <c r="P12" s="27"/>
      <c r="Q12" s="27">
        <v>585531933</v>
      </c>
      <c r="R12" s="27"/>
      <c r="S12" s="27">
        <f t="shared" si="2"/>
        <v>1543553964241</v>
      </c>
      <c r="T12" s="27"/>
      <c r="U12" s="98">
        <f t="shared" si="3"/>
        <v>14.008044950660455</v>
      </c>
      <c r="W12" s="32"/>
    </row>
    <row r="13" spans="1:23" ht="40.5" customHeight="1" x14ac:dyDescent="0.6">
      <c r="A13" s="53" t="s">
        <v>24</v>
      </c>
      <c r="B13" s="21"/>
      <c r="C13" s="27">
        <v>0</v>
      </c>
      <c r="D13" s="27"/>
      <c r="E13" s="27">
        <v>1042312663344</v>
      </c>
      <c r="F13" s="27"/>
      <c r="G13" s="27">
        <v>0</v>
      </c>
      <c r="H13" s="27"/>
      <c r="I13" s="27">
        <f t="shared" si="0"/>
        <v>1042312663344</v>
      </c>
      <c r="J13" s="27"/>
      <c r="K13" s="98">
        <f t="shared" si="1"/>
        <v>7.4536751697184451</v>
      </c>
      <c r="L13" s="27"/>
      <c r="M13" s="27">
        <v>144493495335</v>
      </c>
      <c r="N13" s="27"/>
      <c r="O13" s="27">
        <v>711420003613</v>
      </c>
      <c r="P13" s="27"/>
      <c r="Q13" s="27">
        <v>0</v>
      </c>
      <c r="R13" s="27"/>
      <c r="S13" s="27">
        <f t="shared" si="2"/>
        <v>855913498948</v>
      </c>
      <c r="T13" s="27"/>
      <c r="U13" s="98">
        <f t="shared" si="3"/>
        <v>7.7675773214940662</v>
      </c>
      <c r="W13" s="32"/>
    </row>
    <row r="14" spans="1:23" ht="40.5" customHeight="1" x14ac:dyDescent="0.6">
      <c r="A14" s="53" t="s">
        <v>21</v>
      </c>
      <c r="B14" s="21"/>
      <c r="C14" s="27">
        <v>0</v>
      </c>
      <c r="D14" s="27"/>
      <c r="E14" s="27">
        <v>1002501196840</v>
      </c>
      <c r="F14" s="27"/>
      <c r="G14" s="27">
        <v>10554514809</v>
      </c>
      <c r="H14" s="27"/>
      <c r="I14" s="27">
        <f t="shared" si="0"/>
        <v>1013055711649</v>
      </c>
      <c r="J14" s="27"/>
      <c r="K14" s="98">
        <f t="shared" si="1"/>
        <v>7.2444559766108361</v>
      </c>
      <c r="L14" s="27"/>
      <c r="M14" s="27">
        <v>0</v>
      </c>
      <c r="N14" s="27"/>
      <c r="O14" s="27">
        <v>828730161334</v>
      </c>
      <c r="P14" s="27"/>
      <c r="Q14" s="27">
        <v>10554514809</v>
      </c>
      <c r="R14" s="27"/>
      <c r="S14" s="27">
        <f t="shared" si="2"/>
        <v>839284676143</v>
      </c>
      <c r="T14" s="27"/>
      <c r="U14" s="98">
        <f t="shared" si="3"/>
        <v>7.6166676009884098</v>
      </c>
      <c r="W14" s="32"/>
    </row>
    <row r="15" spans="1:23" ht="40.5" customHeight="1" x14ac:dyDescent="0.6">
      <c r="A15" s="53" t="s">
        <v>140</v>
      </c>
      <c r="B15" s="21"/>
      <c r="C15" s="27">
        <v>0</v>
      </c>
      <c r="D15" s="27"/>
      <c r="E15" s="27">
        <v>571319884645</v>
      </c>
      <c r="F15" s="27"/>
      <c r="G15" s="27">
        <v>47614466420</v>
      </c>
      <c r="H15" s="27"/>
      <c r="I15" s="27">
        <f t="shared" si="0"/>
        <v>618934351065</v>
      </c>
      <c r="J15" s="27"/>
      <c r="K15" s="98">
        <f t="shared" si="1"/>
        <v>4.4260573304542357</v>
      </c>
      <c r="L15" s="27"/>
      <c r="M15" s="27">
        <v>0</v>
      </c>
      <c r="N15" s="27"/>
      <c r="O15" s="27">
        <v>476143905462</v>
      </c>
      <c r="P15" s="27"/>
      <c r="Q15" s="27">
        <v>47144822268</v>
      </c>
      <c r="R15" s="27"/>
      <c r="S15" s="27">
        <f t="shared" si="2"/>
        <v>523288727730</v>
      </c>
      <c r="T15" s="27"/>
      <c r="U15" s="98">
        <f t="shared" si="3"/>
        <v>4.7489444425224283</v>
      </c>
      <c r="W15" s="32"/>
    </row>
    <row r="16" spans="1:23" ht="40.5" customHeight="1" x14ac:dyDescent="0.6">
      <c r="A16" s="53" t="s">
        <v>141</v>
      </c>
      <c r="B16" s="21"/>
      <c r="C16" s="27">
        <v>0</v>
      </c>
      <c r="D16" s="27"/>
      <c r="E16" s="27">
        <v>59624792226</v>
      </c>
      <c r="F16" s="27"/>
      <c r="G16" s="27">
        <v>309155044757</v>
      </c>
      <c r="H16" s="27"/>
      <c r="I16" s="27">
        <f t="shared" si="0"/>
        <v>368779836983</v>
      </c>
      <c r="J16" s="27"/>
      <c r="K16" s="98">
        <f t="shared" si="1"/>
        <v>2.6371790449079611</v>
      </c>
      <c r="L16" s="27"/>
      <c r="M16" s="27">
        <v>0</v>
      </c>
      <c r="N16" s="27"/>
      <c r="O16" s="27">
        <v>0</v>
      </c>
      <c r="P16" s="27"/>
      <c r="Q16" s="27">
        <v>309155044757</v>
      </c>
      <c r="R16" s="27"/>
      <c r="S16" s="27">
        <f t="shared" si="2"/>
        <v>309155044757</v>
      </c>
      <c r="T16" s="27"/>
      <c r="U16" s="98">
        <f t="shared" si="3"/>
        <v>2.805640660453995</v>
      </c>
      <c r="W16" s="32"/>
    </row>
    <row r="17" spans="1:23" ht="40.5" customHeight="1" x14ac:dyDescent="0.6">
      <c r="A17" s="53" t="s">
        <v>13</v>
      </c>
      <c r="B17" s="21"/>
      <c r="C17" s="27">
        <v>192751796720</v>
      </c>
      <c r="D17" s="27"/>
      <c r="E17" s="27">
        <v>165994472734</v>
      </c>
      <c r="F17" s="27"/>
      <c r="G17" s="27">
        <v>520384891</v>
      </c>
      <c r="H17" s="27"/>
      <c r="I17" s="27">
        <f t="shared" si="0"/>
        <v>359266654345</v>
      </c>
      <c r="J17" s="27"/>
      <c r="K17" s="98">
        <f t="shared" si="1"/>
        <v>2.5691493876778875</v>
      </c>
      <c r="L17" s="27"/>
      <c r="M17" s="27">
        <v>192751796720</v>
      </c>
      <c r="N17" s="27"/>
      <c r="O17" s="27">
        <v>84770138744</v>
      </c>
      <c r="P17" s="27"/>
      <c r="Q17" s="27">
        <v>520384891</v>
      </c>
      <c r="R17" s="27"/>
      <c r="S17" s="27">
        <f t="shared" si="2"/>
        <v>278042320355</v>
      </c>
      <c r="T17" s="27"/>
      <c r="U17" s="98">
        <f t="shared" si="3"/>
        <v>2.5232867861759205</v>
      </c>
      <c r="W17" s="32"/>
    </row>
    <row r="18" spans="1:23" ht="40.5" customHeight="1" x14ac:dyDescent="0.6">
      <c r="A18" s="53" t="s">
        <v>25</v>
      </c>
      <c r="B18" s="21"/>
      <c r="C18" s="27">
        <v>0</v>
      </c>
      <c r="D18" s="27"/>
      <c r="E18" s="27">
        <v>90913551724</v>
      </c>
      <c r="F18" s="27"/>
      <c r="G18" s="27">
        <v>15183309661</v>
      </c>
      <c r="H18" s="27"/>
      <c r="I18" s="27">
        <f t="shared" si="0"/>
        <v>106096861385</v>
      </c>
      <c r="J18" s="27"/>
      <c r="K18" s="98">
        <f t="shared" si="1"/>
        <v>0.75870856135750353</v>
      </c>
      <c r="L18" s="27"/>
      <c r="M18" s="27">
        <v>128110500000</v>
      </c>
      <c r="N18" s="27"/>
      <c r="O18" s="27">
        <v>-27807452592</v>
      </c>
      <c r="P18" s="27"/>
      <c r="Q18" s="27">
        <v>13824202860</v>
      </c>
      <c r="R18" s="27"/>
      <c r="S18" s="27">
        <f t="shared" si="2"/>
        <v>114127250268</v>
      </c>
      <c r="T18" s="27"/>
      <c r="U18" s="98">
        <f t="shared" si="3"/>
        <v>1.035726439687864</v>
      </c>
      <c r="W18" s="32"/>
    </row>
    <row r="19" spans="1:23" ht="40.5" customHeight="1" x14ac:dyDescent="0.6">
      <c r="A19" s="53" t="s">
        <v>14</v>
      </c>
      <c r="B19" s="21"/>
      <c r="C19" s="27">
        <v>0</v>
      </c>
      <c r="D19" s="27"/>
      <c r="E19" s="27">
        <v>72899420651</v>
      </c>
      <c r="F19" s="27"/>
      <c r="G19" s="27">
        <v>25450927581</v>
      </c>
      <c r="H19" s="27"/>
      <c r="I19" s="27">
        <f t="shared" si="0"/>
        <v>98350348232</v>
      </c>
      <c r="J19" s="27"/>
      <c r="K19" s="98">
        <f t="shared" si="1"/>
        <v>0.70331252255742882</v>
      </c>
      <c r="L19" s="27"/>
      <c r="M19" s="27">
        <v>0</v>
      </c>
      <c r="N19" s="27"/>
      <c r="O19" s="27">
        <v>71648416928</v>
      </c>
      <c r="P19" s="27"/>
      <c r="Q19" s="27">
        <v>25450927581</v>
      </c>
      <c r="R19" s="27"/>
      <c r="S19" s="27">
        <f t="shared" si="2"/>
        <v>97099344509</v>
      </c>
      <c r="T19" s="27"/>
      <c r="U19" s="98">
        <f t="shared" si="3"/>
        <v>0.8811949656911181</v>
      </c>
      <c r="W19" s="32"/>
    </row>
    <row r="20" spans="1:23" ht="40.5" customHeight="1" x14ac:dyDescent="0.6">
      <c r="A20" s="53" t="s">
        <v>23</v>
      </c>
      <c r="B20" s="21"/>
      <c r="C20" s="27">
        <v>0</v>
      </c>
      <c r="D20" s="27"/>
      <c r="E20" s="27">
        <v>14947931650</v>
      </c>
      <c r="F20" s="27"/>
      <c r="G20" s="27">
        <v>79420774462</v>
      </c>
      <c r="H20" s="27"/>
      <c r="I20" s="27">
        <f t="shared" si="0"/>
        <v>94368706112</v>
      </c>
      <c r="J20" s="27"/>
      <c r="K20" s="98">
        <f t="shared" si="1"/>
        <v>0.67483942801654984</v>
      </c>
      <c r="L20" s="27"/>
      <c r="M20" s="27">
        <v>0</v>
      </c>
      <c r="N20" s="27"/>
      <c r="O20" s="27">
        <v>0</v>
      </c>
      <c r="P20" s="27"/>
      <c r="Q20" s="27">
        <v>79420772715</v>
      </c>
      <c r="R20" s="27"/>
      <c r="S20" s="27">
        <f t="shared" si="2"/>
        <v>79420772715</v>
      </c>
      <c r="T20" s="27"/>
      <c r="U20" s="98">
        <f t="shared" si="3"/>
        <v>0.72075857403207999</v>
      </c>
      <c r="W20" s="32"/>
    </row>
    <row r="21" spans="1:23" ht="40.5" customHeight="1" x14ac:dyDescent="0.6">
      <c r="A21" s="53" t="s">
        <v>12</v>
      </c>
      <c r="B21" s="21"/>
      <c r="C21" s="27">
        <v>0</v>
      </c>
      <c r="D21" s="27"/>
      <c r="E21" s="27">
        <v>16517247934</v>
      </c>
      <c r="F21" s="27"/>
      <c r="G21" s="27">
        <v>246019860</v>
      </c>
      <c r="H21" s="27"/>
      <c r="I21" s="27">
        <f t="shared" si="0"/>
        <v>16763267794</v>
      </c>
      <c r="J21" s="27"/>
      <c r="K21" s="98">
        <f t="shared" si="1"/>
        <v>0.11987569307525668</v>
      </c>
      <c r="L21" s="27"/>
      <c r="M21" s="27">
        <v>0</v>
      </c>
      <c r="N21" s="27"/>
      <c r="O21" s="27">
        <v>53547331552</v>
      </c>
      <c r="P21" s="27"/>
      <c r="Q21" s="27">
        <v>246019860</v>
      </c>
      <c r="R21" s="27"/>
      <c r="S21" s="27">
        <f t="shared" si="2"/>
        <v>53793351412</v>
      </c>
      <c r="T21" s="27"/>
      <c r="U21" s="98">
        <f t="shared" si="3"/>
        <v>0.48818486563020969</v>
      </c>
      <c r="W21" s="32"/>
    </row>
    <row r="22" spans="1:23" ht="40.5" customHeight="1" x14ac:dyDescent="0.6">
      <c r="A22" s="53" t="s">
        <v>18</v>
      </c>
      <c r="B22" s="21"/>
      <c r="C22" s="27">
        <v>0</v>
      </c>
      <c r="D22" s="27"/>
      <c r="E22" s="27">
        <v>35254497219</v>
      </c>
      <c r="F22" s="27"/>
      <c r="G22" s="27">
        <v>4680818740</v>
      </c>
      <c r="H22" s="27"/>
      <c r="I22" s="27">
        <f t="shared" si="0"/>
        <v>39935315959</v>
      </c>
      <c r="J22" s="27"/>
      <c r="K22" s="98">
        <f t="shared" si="1"/>
        <v>0.28558117293085128</v>
      </c>
      <c r="L22" s="27"/>
      <c r="M22" s="27">
        <v>0</v>
      </c>
      <c r="N22" s="27"/>
      <c r="O22" s="27">
        <v>34461597961</v>
      </c>
      <c r="P22" s="27"/>
      <c r="Q22" s="27">
        <v>4680818740</v>
      </c>
      <c r="R22" s="27"/>
      <c r="S22" s="27">
        <f t="shared" si="2"/>
        <v>39142416701</v>
      </c>
      <c r="T22" s="27"/>
      <c r="U22" s="98">
        <f t="shared" si="3"/>
        <v>0.35522485467147641</v>
      </c>
      <c r="W22" s="32"/>
    </row>
    <row r="23" spans="1:23" ht="40.5" customHeight="1" x14ac:dyDescent="0.6">
      <c r="A23" s="53" t="s">
        <v>20</v>
      </c>
      <c r="B23" s="21"/>
      <c r="C23" s="27">
        <v>0</v>
      </c>
      <c r="D23" s="27"/>
      <c r="E23" s="27">
        <v>33117012046</v>
      </c>
      <c r="F23" s="27"/>
      <c r="G23" s="27">
        <v>1171560674</v>
      </c>
      <c r="H23" s="27"/>
      <c r="I23" s="27">
        <f t="shared" si="0"/>
        <v>34288572720</v>
      </c>
      <c r="J23" s="27"/>
      <c r="K23" s="98">
        <f t="shared" si="1"/>
        <v>0.24520078482803595</v>
      </c>
      <c r="L23" s="27"/>
      <c r="M23" s="27">
        <v>0</v>
      </c>
      <c r="N23" s="27"/>
      <c r="O23" s="27">
        <v>36700284256</v>
      </c>
      <c r="P23" s="27"/>
      <c r="Q23" s="27">
        <v>1171560674</v>
      </c>
      <c r="R23" s="27"/>
      <c r="S23" s="27">
        <f t="shared" si="2"/>
        <v>37871844930</v>
      </c>
      <c r="T23" s="27"/>
      <c r="U23" s="98">
        <f t="shared" si="3"/>
        <v>0.34369417489381149</v>
      </c>
      <c r="W23" s="32"/>
    </row>
    <row r="24" spans="1:23" ht="40.5" customHeight="1" x14ac:dyDescent="0.6">
      <c r="A24" s="53" t="s">
        <v>16</v>
      </c>
      <c r="B24" s="21"/>
      <c r="C24" s="27">
        <v>0</v>
      </c>
      <c r="D24" s="27"/>
      <c r="E24" s="27">
        <v>3288811344</v>
      </c>
      <c r="F24" s="27"/>
      <c r="G24" s="27">
        <v>5114152496</v>
      </c>
      <c r="H24" s="27"/>
      <c r="I24" s="27">
        <f t="shared" si="0"/>
        <v>8402963840</v>
      </c>
      <c r="J24" s="27"/>
      <c r="K24" s="98">
        <f t="shared" si="1"/>
        <v>6.0090378951463297E-2</v>
      </c>
      <c r="L24" s="27"/>
      <c r="M24" s="27">
        <v>0</v>
      </c>
      <c r="N24" s="27"/>
      <c r="O24" s="27">
        <v>9177020233</v>
      </c>
      <c r="P24" s="27"/>
      <c r="Q24" s="27">
        <v>5175641382</v>
      </c>
      <c r="R24" s="27"/>
      <c r="S24" s="27">
        <f t="shared" si="2"/>
        <v>14352661615</v>
      </c>
      <c r="T24" s="27"/>
      <c r="U24" s="98">
        <f t="shared" si="3"/>
        <v>0.13025312604694131</v>
      </c>
      <c r="W24" s="32"/>
    </row>
    <row r="25" spans="1:23" ht="40.5" customHeight="1" x14ac:dyDescent="0.6">
      <c r="A25" s="53" t="s">
        <v>154</v>
      </c>
      <c r="B25" s="21"/>
      <c r="C25" s="27">
        <v>0</v>
      </c>
      <c r="D25" s="27"/>
      <c r="E25" s="27">
        <v>0</v>
      </c>
      <c r="F25" s="27"/>
      <c r="G25" s="27">
        <v>0</v>
      </c>
      <c r="H25" s="27"/>
      <c r="I25" s="27">
        <f t="shared" si="0"/>
        <v>0</v>
      </c>
      <c r="J25" s="27"/>
      <c r="K25" s="98">
        <f t="shared" si="1"/>
        <v>0</v>
      </c>
      <c r="L25" s="27"/>
      <c r="M25" s="27">
        <v>0</v>
      </c>
      <c r="N25" s="27"/>
      <c r="O25" s="27">
        <v>0</v>
      </c>
      <c r="P25" s="27"/>
      <c r="Q25" s="27">
        <v>2211972504</v>
      </c>
      <c r="R25" s="27"/>
      <c r="S25" s="27">
        <f t="shared" si="2"/>
        <v>2211972504</v>
      </c>
      <c r="T25" s="27"/>
      <c r="U25" s="98">
        <f t="shared" si="3"/>
        <v>2.0074069960290104E-2</v>
      </c>
      <c r="W25" s="32"/>
    </row>
    <row r="26" spans="1:23" ht="40.5" customHeight="1" x14ac:dyDescent="0.6">
      <c r="A26" s="53" t="s">
        <v>152</v>
      </c>
      <c r="B26" s="21"/>
      <c r="C26" s="27">
        <v>0</v>
      </c>
      <c r="D26" s="27"/>
      <c r="E26" s="27">
        <v>0</v>
      </c>
      <c r="F26" s="27"/>
      <c r="G26" s="27">
        <v>0</v>
      </c>
      <c r="H26" s="27"/>
      <c r="I26" s="27">
        <f t="shared" si="0"/>
        <v>0</v>
      </c>
      <c r="J26" s="27"/>
      <c r="K26" s="98">
        <f t="shared" si="1"/>
        <v>0</v>
      </c>
      <c r="L26" s="27"/>
      <c r="M26" s="27">
        <v>0</v>
      </c>
      <c r="N26" s="27"/>
      <c r="O26" s="27">
        <v>0</v>
      </c>
      <c r="P26" s="27"/>
      <c r="Q26" s="27">
        <v>1771729379</v>
      </c>
      <c r="R26" s="27"/>
      <c r="S26" s="27">
        <f t="shared" si="2"/>
        <v>1771729379</v>
      </c>
      <c r="T26" s="27"/>
      <c r="U26" s="98">
        <f t="shared" si="3"/>
        <v>1.6078780111611797E-2</v>
      </c>
      <c r="W26" s="32"/>
    </row>
    <row r="27" spans="1:23" ht="40.5" customHeight="1" x14ac:dyDescent="0.6">
      <c r="A27" s="53" t="s">
        <v>157</v>
      </c>
      <c r="B27" s="21"/>
      <c r="C27" s="27">
        <v>0</v>
      </c>
      <c r="D27" s="27"/>
      <c r="E27" s="27">
        <v>3852471241</v>
      </c>
      <c r="F27" s="27"/>
      <c r="G27" s="27">
        <v>0</v>
      </c>
      <c r="H27" s="27"/>
      <c r="I27" s="27">
        <f t="shared" si="0"/>
        <v>3852471241</v>
      </c>
      <c r="J27" s="27"/>
      <c r="K27" s="98">
        <f t="shared" si="1"/>
        <v>2.7549381525281455E-2</v>
      </c>
      <c r="L27" s="27"/>
      <c r="M27" s="27">
        <v>0</v>
      </c>
      <c r="N27" s="27"/>
      <c r="O27" s="27">
        <v>1648638746</v>
      </c>
      <c r="P27" s="27"/>
      <c r="Q27" s="27">
        <v>0</v>
      </c>
      <c r="R27" s="27"/>
      <c r="S27" s="27">
        <f t="shared" si="2"/>
        <v>1648638746</v>
      </c>
      <c r="T27" s="27"/>
      <c r="U27" s="98">
        <f t="shared" si="3"/>
        <v>1.4961709273782613E-2</v>
      </c>
      <c r="W27" s="32"/>
    </row>
    <row r="28" spans="1:23" ht="40.5" customHeight="1" x14ac:dyDescent="0.6">
      <c r="A28" s="53" t="s">
        <v>19</v>
      </c>
      <c r="B28" s="21"/>
      <c r="C28" s="27">
        <v>0</v>
      </c>
      <c r="D28" s="27"/>
      <c r="E28" s="27">
        <v>4266600841</v>
      </c>
      <c r="F28" s="27"/>
      <c r="G28" s="27">
        <v>0</v>
      </c>
      <c r="H28" s="27"/>
      <c r="I28" s="27">
        <f t="shared" si="0"/>
        <v>4266600841</v>
      </c>
      <c r="J28" s="27"/>
      <c r="K28" s="98">
        <f t="shared" si="1"/>
        <v>3.0510860959544726E-2</v>
      </c>
      <c r="L28" s="27"/>
      <c r="M28" s="27">
        <v>0</v>
      </c>
      <c r="N28" s="27"/>
      <c r="O28" s="27">
        <v>460424551</v>
      </c>
      <c r="P28" s="27"/>
      <c r="Q28" s="27">
        <v>0</v>
      </c>
      <c r="R28" s="27"/>
      <c r="S28" s="27">
        <f t="shared" si="2"/>
        <v>460424551</v>
      </c>
      <c r="T28" s="27"/>
      <c r="U28" s="98">
        <f t="shared" si="3"/>
        <v>4.1784401169071492E-3</v>
      </c>
      <c r="W28" s="32"/>
    </row>
    <row r="29" spans="1:23" ht="40.5" customHeight="1" x14ac:dyDescent="0.6">
      <c r="A29" s="53" t="s">
        <v>151</v>
      </c>
      <c r="B29" s="21"/>
      <c r="C29" s="27">
        <v>0</v>
      </c>
      <c r="D29" s="27"/>
      <c r="E29" s="27">
        <v>0</v>
      </c>
      <c r="F29" s="27"/>
      <c r="G29" s="27">
        <v>0</v>
      </c>
      <c r="H29" s="27"/>
      <c r="I29" s="27">
        <f t="shared" si="0"/>
        <v>0</v>
      </c>
      <c r="J29" s="27"/>
      <c r="K29" s="98">
        <f t="shared" si="1"/>
        <v>0</v>
      </c>
      <c r="L29" s="27"/>
      <c r="M29" s="27">
        <v>0</v>
      </c>
      <c r="N29" s="27"/>
      <c r="O29" s="27">
        <v>0</v>
      </c>
      <c r="P29" s="27"/>
      <c r="Q29" s="27">
        <v>448433437</v>
      </c>
      <c r="R29" s="27"/>
      <c r="S29" s="27">
        <f t="shared" si="2"/>
        <v>448433437</v>
      </c>
      <c r="T29" s="27"/>
      <c r="U29" s="98">
        <f t="shared" si="3"/>
        <v>4.06961848331879E-3</v>
      </c>
      <c r="W29" s="32"/>
    </row>
    <row r="30" spans="1:23" ht="40.5" customHeight="1" x14ac:dyDescent="0.6">
      <c r="A30" s="53" t="s">
        <v>150</v>
      </c>
      <c r="B30" s="21"/>
      <c r="C30" s="27">
        <v>0</v>
      </c>
      <c r="D30" s="27"/>
      <c r="E30" s="27">
        <v>0</v>
      </c>
      <c r="F30" s="27"/>
      <c r="G30" s="27">
        <v>0</v>
      </c>
      <c r="H30" s="27"/>
      <c r="I30" s="27">
        <f t="shared" si="0"/>
        <v>0</v>
      </c>
      <c r="J30" s="27"/>
      <c r="K30" s="98">
        <f t="shared" si="1"/>
        <v>0</v>
      </c>
      <c r="L30" s="27"/>
      <c r="M30" s="27">
        <v>0</v>
      </c>
      <c r="N30" s="27"/>
      <c r="O30" s="27">
        <v>0</v>
      </c>
      <c r="P30" s="27"/>
      <c r="Q30" s="27">
        <v>191445985</v>
      </c>
      <c r="R30" s="27"/>
      <c r="S30" s="27">
        <f t="shared" si="2"/>
        <v>191445985</v>
      </c>
      <c r="T30" s="27"/>
      <c r="U30" s="98">
        <f t="shared" si="3"/>
        <v>1.7374086203861103E-3</v>
      </c>
      <c r="W30" s="32"/>
    </row>
    <row r="31" spans="1:23" ht="40.5" customHeight="1" x14ac:dyDescent="0.6">
      <c r="A31" s="53" t="s">
        <v>147</v>
      </c>
      <c r="B31" s="21"/>
      <c r="C31" s="27">
        <v>0</v>
      </c>
      <c r="D31" s="27"/>
      <c r="E31" s="27">
        <v>0</v>
      </c>
      <c r="F31" s="27"/>
      <c r="G31" s="27">
        <v>0</v>
      </c>
      <c r="H31" s="27"/>
      <c r="I31" s="27">
        <f t="shared" si="0"/>
        <v>0</v>
      </c>
      <c r="J31" s="27"/>
      <c r="K31" s="98">
        <f t="shared" si="1"/>
        <v>0</v>
      </c>
      <c r="L31" s="27"/>
      <c r="M31" s="27">
        <v>0</v>
      </c>
      <c r="N31" s="27"/>
      <c r="O31" s="27">
        <v>0</v>
      </c>
      <c r="P31" s="27"/>
      <c r="Q31" s="27">
        <v>116429954</v>
      </c>
      <c r="R31" s="27"/>
      <c r="S31" s="27">
        <f t="shared" si="2"/>
        <v>116429954</v>
      </c>
      <c r="T31" s="27"/>
      <c r="U31" s="98">
        <f t="shared" si="3"/>
        <v>1.0566239127488533E-3</v>
      </c>
      <c r="W31" s="32"/>
    </row>
    <row r="32" spans="1:23" ht="40.5" customHeight="1" x14ac:dyDescent="0.6">
      <c r="A32" s="53" t="s">
        <v>148</v>
      </c>
      <c r="B32" s="21"/>
      <c r="C32" s="27">
        <v>0</v>
      </c>
      <c r="D32" s="27"/>
      <c r="E32" s="27">
        <v>0</v>
      </c>
      <c r="F32" s="27"/>
      <c r="G32" s="27">
        <v>0</v>
      </c>
      <c r="H32" s="27"/>
      <c r="I32" s="27">
        <f t="shared" si="0"/>
        <v>0</v>
      </c>
      <c r="J32" s="27"/>
      <c r="K32" s="98">
        <f t="shared" si="1"/>
        <v>0</v>
      </c>
      <c r="L32" s="27"/>
      <c r="M32" s="27">
        <v>0</v>
      </c>
      <c r="N32" s="27"/>
      <c r="O32" s="27">
        <v>0</v>
      </c>
      <c r="P32" s="27"/>
      <c r="Q32" s="27">
        <v>22976310</v>
      </c>
      <c r="R32" s="27"/>
      <c r="S32" s="27">
        <f t="shared" si="2"/>
        <v>22976310</v>
      </c>
      <c r="T32" s="27"/>
      <c r="U32" s="98">
        <f t="shared" si="3"/>
        <v>2.0851437056078031E-4</v>
      </c>
      <c r="W32" s="32"/>
    </row>
    <row r="33" spans="1:23" ht="40.5" customHeight="1" x14ac:dyDescent="0.6">
      <c r="A33" s="53" t="s">
        <v>153</v>
      </c>
      <c r="B33" s="21"/>
      <c r="C33" s="27">
        <v>0</v>
      </c>
      <c r="D33" s="27"/>
      <c r="E33" s="27">
        <v>0</v>
      </c>
      <c r="F33" s="27"/>
      <c r="G33" s="27">
        <v>0</v>
      </c>
      <c r="H33" s="27"/>
      <c r="I33" s="27">
        <f t="shared" si="0"/>
        <v>0</v>
      </c>
      <c r="J33" s="27"/>
      <c r="K33" s="98">
        <f t="shared" si="1"/>
        <v>0</v>
      </c>
      <c r="L33" s="27"/>
      <c r="M33" s="27">
        <v>0</v>
      </c>
      <c r="N33" s="27"/>
      <c r="O33" s="27">
        <v>0</v>
      </c>
      <c r="P33" s="27"/>
      <c r="Q33" s="27">
        <v>20555312</v>
      </c>
      <c r="R33" s="27"/>
      <c r="S33" s="27">
        <f t="shared" si="2"/>
        <v>20555312</v>
      </c>
      <c r="T33" s="27"/>
      <c r="U33" s="98">
        <f t="shared" si="3"/>
        <v>1.8654335458393684E-4</v>
      </c>
      <c r="W33" s="32"/>
    </row>
    <row r="34" spans="1:23" ht="40.5" customHeight="1" x14ac:dyDescent="0.6">
      <c r="A34" s="53" t="s">
        <v>26</v>
      </c>
      <c r="B34" s="21"/>
      <c r="C34" s="27">
        <v>0</v>
      </c>
      <c r="D34" s="27"/>
      <c r="E34" s="27">
        <v>22529330</v>
      </c>
      <c r="F34" s="27"/>
      <c r="G34" s="27">
        <v>0</v>
      </c>
      <c r="H34" s="27"/>
      <c r="I34" s="27">
        <f t="shared" si="0"/>
        <v>22529330</v>
      </c>
      <c r="J34" s="27"/>
      <c r="K34" s="98">
        <f t="shared" si="1"/>
        <v>1.6110934225114679E-4</v>
      </c>
      <c r="L34" s="27"/>
      <c r="M34" s="27">
        <v>0</v>
      </c>
      <c r="N34" s="27"/>
      <c r="O34" s="27">
        <v>10457010</v>
      </c>
      <c r="P34" s="27"/>
      <c r="Q34" s="27">
        <v>0</v>
      </c>
      <c r="R34" s="27"/>
      <c r="S34" s="27">
        <f t="shared" si="2"/>
        <v>10457010</v>
      </c>
      <c r="T34" s="27"/>
      <c r="U34" s="98">
        <f t="shared" si="3"/>
        <v>9.489934885531165E-5</v>
      </c>
      <c r="W34" s="32"/>
    </row>
    <row r="35" spans="1:23" ht="40.5" customHeight="1" x14ac:dyDescent="0.6">
      <c r="A35" s="53" t="s">
        <v>149</v>
      </c>
      <c r="B35" s="21"/>
      <c r="C35" s="27">
        <v>0</v>
      </c>
      <c r="D35" s="27"/>
      <c r="E35" s="27">
        <v>0</v>
      </c>
      <c r="F35" s="27"/>
      <c r="G35" s="27">
        <v>0</v>
      </c>
      <c r="H35" s="27"/>
      <c r="I35" s="27">
        <f t="shared" si="0"/>
        <v>0</v>
      </c>
      <c r="J35" s="27"/>
      <c r="K35" s="98">
        <f t="shared" si="1"/>
        <v>0</v>
      </c>
      <c r="L35" s="27"/>
      <c r="M35" s="27">
        <v>0</v>
      </c>
      <c r="N35" s="27"/>
      <c r="O35" s="27">
        <v>0</v>
      </c>
      <c r="P35" s="27"/>
      <c r="Q35" s="27">
        <v>8990730</v>
      </c>
      <c r="R35" s="27"/>
      <c r="S35" s="27">
        <f t="shared" si="2"/>
        <v>8990730</v>
      </c>
      <c r="T35" s="27"/>
      <c r="U35" s="98">
        <f t="shared" si="3"/>
        <v>8.1592579784653163E-5</v>
      </c>
      <c r="W35" s="32"/>
    </row>
    <row r="36" spans="1:23" ht="40.5" customHeight="1" x14ac:dyDescent="0.6">
      <c r="A36" s="53" t="s">
        <v>22</v>
      </c>
      <c r="B36" s="21"/>
      <c r="C36" s="27">
        <v>0</v>
      </c>
      <c r="D36" s="27"/>
      <c r="E36" s="27">
        <v>0</v>
      </c>
      <c r="F36" s="27"/>
      <c r="G36" s="27">
        <v>0</v>
      </c>
      <c r="H36" s="27"/>
      <c r="I36" s="27">
        <f t="shared" si="0"/>
        <v>0</v>
      </c>
      <c r="J36" s="27"/>
      <c r="K36" s="98">
        <f t="shared" si="1"/>
        <v>0</v>
      </c>
      <c r="L36" s="27"/>
      <c r="M36" s="27">
        <v>0</v>
      </c>
      <c r="N36" s="27"/>
      <c r="O36" s="27">
        <v>0</v>
      </c>
      <c r="P36" s="27"/>
      <c r="Q36" s="27">
        <v>-4102446480</v>
      </c>
      <c r="R36" s="27"/>
      <c r="S36" s="27">
        <f t="shared" si="2"/>
        <v>-4102446480</v>
      </c>
      <c r="T36" s="27"/>
      <c r="U36" s="98">
        <f t="shared" si="3"/>
        <v>-3.7230479808833053E-2</v>
      </c>
      <c r="W36" s="32"/>
    </row>
    <row r="37" spans="1:23" ht="40.5" customHeight="1" thickBot="1" x14ac:dyDescent="0.65">
      <c r="A37" s="53" t="s">
        <v>28</v>
      </c>
      <c r="B37" s="21"/>
      <c r="C37" s="27">
        <v>0</v>
      </c>
      <c r="D37" s="27"/>
      <c r="E37" s="27">
        <v>37417682361</v>
      </c>
      <c r="F37" s="27"/>
      <c r="G37" s="27">
        <v>-7458</v>
      </c>
      <c r="H37" s="27"/>
      <c r="I37" s="27">
        <f t="shared" si="0"/>
        <v>37417674903</v>
      </c>
      <c r="J37" s="27"/>
      <c r="K37" s="98">
        <f t="shared" si="1"/>
        <v>0.26757728668316244</v>
      </c>
      <c r="L37" s="27"/>
      <c r="M37" s="27">
        <v>51959289260</v>
      </c>
      <c r="N37" s="27"/>
      <c r="O37" s="27">
        <v>-79202056125</v>
      </c>
      <c r="P37" s="27"/>
      <c r="Q37" s="27">
        <v>-7458</v>
      </c>
      <c r="R37" s="27"/>
      <c r="S37" s="27">
        <f t="shared" si="2"/>
        <v>-27242774323</v>
      </c>
      <c r="T37" s="27"/>
      <c r="U37" s="98">
        <f t="shared" si="3"/>
        <v>-0.24723334339977715</v>
      </c>
      <c r="W37" s="32"/>
    </row>
    <row r="38" spans="1:23" ht="40.5" customHeight="1" thickBot="1" x14ac:dyDescent="0.65">
      <c r="A38" s="101"/>
      <c r="B38" s="21"/>
      <c r="C38" s="51">
        <f>SUM(C10:C37)</f>
        <v>192751796720</v>
      </c>
      <c r="D38" s="20"/>
      <c r="E38" s="51">
        <f>SUM(E10:E37)</f>
        <v>13177797878273</v>
      </c>
      <c r="F38" s="20"/>
      <c r="G38" s="51">
        <f>SUM(G10:G37)</f>
        <v>613325924772</v>
      </c>
      <c r="H38" s="20"/>
      <c r="I38" s="51">
        <f>SUM(I10:I37)</f>
        <v>13983875599765</v>
      </c>
      <c r="J38" s="20"/>
      <c r="K38" s="51">
        <f>SUM(K10:K37)</f>
        <v>100</v>
      </c>
      <c r="L38" s="20"/>
      <c r="M38" s="51">
        <f>SUM(M10:M37)</f>
        <v>517315081315</v>
      </c>
      <c r="N38" s="20"/>
      <c r="O38" s="51">
        <f>SUM(O10:O37)</f>
        <v>9889489647921</v>
      </c>
      <c r="P38" s="20"/>
      <c r="Q38" s="51">
        <f>SUM(Q10:Q37)</f>
        <v>612248748089</v>
      </c>
      <c r="R38" s="20"/>
      <c r="S38" s="51">
        <f>SUM(S10:S37)</f>
        <v>11019053477325</v>
      </c>
      <c r="T38" s="20"/>
      <c r="U38" s="51">
        <f>SUM(U10:U37)</f>
        <v>99.999999999999972</v>
      </c>
      <c r="W38" s="32"/>
    </row>
    <row r="39" spans="1:23" ht="16.5" thickTop="1" x14ac:dyDescent="0.4">
      <c r="W39" s="32"/>
    </row>
    <row r="40" spans="1:23" ht="39.75" hidden="1" customHeight="1" x14ac:dyDescent="0.4">
      <c r="C40" s="27">
        <v>192751796720</v>
      </c>
      <c r="D40" s="27"/>
      <c r="E40" s="27">
        <v>13177797878273</v>
      </c>
      <c r="F40" s="27"/>
      <c r="G40" s="27">
        <v>613325924772</v>
      </c>
      <c r="H40" s="27"/>
      <c r="I40" s="27"/>
      <c r="J40" s="27"/>
      <c r="K40" s="27"/>
      <c r="L40" s="27"/>
      <c r="M40" s="27">
        <v>517315081315</v>
      </c>
      <c r="N40" s="27"/>
      <c r="O40" s="27">
        <v>9889489647921</v>
      </c>
      <c r="P40" s="27"/>
      <c r="Q40" s="27">
        <v>612248748089</v>
      </c>
      <c r="R40" s="27"/>
      <c r="S40" s="27"/>
      <c r="T40" s="27"/>
      <c r="U40" s="27"/>
    </row>
    <row r="41" spans="1:23" ht="39.75" hidden="1" customHeight="1" x14ac:dyDescent="0.4">
      <c r="C41" s="27">
        <f>C40-C38</f>
        <v>0</v>
      </c>
      <c r="D41" s="27"/>
      <c r="E41" s="27">
        <f>E40-E38</f>
        <v>0</v>
      </c>
      <c r="F41" s="27"/>
      <c r="G41" s="27">
        <f>G40-G38</f>
        <v>0</v>
      </c>
      <c r="H41" s="27"/>
      <c r="I41" s="27"/>
      <c r="J41" s="27"/>
      <c r="K41" s="27"/>
      <c r="L41" s="27"/>
      <c r="M41" s="27">
        <f>M40-M38</f>
        <v>0</v>
      </c>
      <c r="N41" s="27"/>
      <c r="O41" s="27">
        <f>O40-O38</f>
        <v>0</v>
      </c>
      <c r="P41" s="27"/>
      <c r="Q41" s="27">
        <f>Q40-Q38</f>
        <v>0</v>
      </c>
      <c r="R41" s="27"/>
      <c r="S41" s="27"/>
      <c r="T41" s="27"/>
      <c r="U41" s="27"/>
    </row>
    <row r="42" spans="1:23" ht="39.75" customHeight="1" x14ac:dyDescent="0.4">
      <c r="A42" s="16"/>
      <c r="B42" s="39"/>
      <c r="C42" s="31"/>
      <c r="D42" s="54"/>
      <c r="E42" s="31"/>
      <c r="F42" s="54"/>
      <c r="G42" s="31"/>
      <c r="H42" s="54"/>
      <c r="I42" s="31"/>
      <c r="J42" s="54"/>
      <c r="K42" s="31"/>
      <c r="L42" s="54"/>
      <c r="M42" s="31"/>
      <c r="N42" s="54"/>
      <c r="O42" s="31"/>
      <c r="P42" s="54"/>
      <c r="Q42" s="31"/>
    </row>
    <row r="43" spans="1:23" ht="39.75" customHeight="1" x14ac:dyDescent="0.55000000000000004">
      <c r="A43" s="16"/>
      <c r="B43" s="36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23" ht="39.75" customHeight="1" x14ac:dyDescent="0.55000000000000004">
      <c r="A44" s="16"/>
      <c r="B44" s="3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31"/>
    </row>
    <row r="45" spans="1:23" ht="39.75" customHeight="1" x14ac:dyDescent="0.55000000000000004">
      <c r="A45" s="16"/>
      <c r="B45" s="36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31"/>
    </row>
    <row r="46" spans="1:23" ht="39.75" customHeight="1" x14ac:dyDescent="0.4">
      <c r="A46" s="16"/>
      <c r="B46" s="39"/>
      <c r="C46" s="31"/>
      <c r="D46" s="31"/>
      <c r="E46" s="31"/>
      <c r="F46" s="54"/>
      <c r="G46" s="31"/>
      <c r="H46" s="54"/>
      <c r="I46" s="31"/>
      <c r="J46" s="54"/>
      <c r="K46" s="31"/>
      <c r="L46" s="54"/>
      <c r="M46" s="31"/>
      <c r="N46" s="54"/>
      <c r="O46" s="31"/>
      <c r="P46" s="54"/>
      <c r="Q46" s="31"/>
    </row>
    <row r="47" spans="1:23" ht="39.75" customHeight="1" x14ac:dyDescent="0.55000000000000004">
      <c r="A47" s="16"/>
      <c r="B47" s="36"/>
      <c r="C47" s="31"/>
      <c r="D47" s="31"/>
      <c r="E47" s="3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31"/>
    </row>
    <row r="48" spans="1:23" ht="39.75" customHeight="1" x14ac:dyDescent="0.55000000000000004">
      <c r="A48" s="16"/>
      <c r="B48" s="36"/>
      <c r="C48" s="31"/>
      <c r="D48" s="31"/>
      <c r="E48" s="3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31"/>
    </row>
    <row r="49" spans="1:5" ht="39.75" customHeight="1" x14ac:dyDescent="0.4">
      <c r="A49" s="16"/>
      <c r="C49" s="31"/>
      <c r="D49" s="31"/>
      <c r="E49" s="31"/>
    </row>
    <row r="50" spans="1:5" ht="39.75" customHeight="1" x14ac:dyDescent="0.4">
      <c r="A50" s="16"/>
      <c r="C50" s="31"/>
      <c r="D50" s="31"/>
      <c r="E50" s="31"/>
    </row>
    <row r="51" spans="1:5" ht="39.75" customHeight="1" x14ac:dyDescent="0.4">
      <c r="A51" s="16"/>
      <c r="C51" s="31"/>
      <c r="D51" s="31"/>
      <c r="E51" s="31"/>
    </row>
    <row r="52" spans="1:5" ht="22.5" x14ac:dyDescent="0.4">
      <c r="A52" s="16"/>
      <c r="C52" s="31"/>
      <c r="D52" s="31"/>
      <c r="E52" s="31"/>
    </row>
    <row r="53" spans="1:5" ht="22.5" x14ac:dyDescent="0.4">
      <c r="A53" s="16"/>
      <c r="C53" s="31"/>
      <c r="D53" s="31"/>
      <c r="E53" s="31"/>
    </row>
    <row r="54" spans="1:5" ht="22.5" x14ac:dyDescent="0.4">
      <c r="A54" s="16"/>
      <c r="C54" s="31"/>
      <c r="D54" s="31"/>
      <c r="E54" s="31"/>
    </row>
    <row r="55" spans="1:5" ht="22.5" x14ac:dyDescent="0.4">
      <c r="A55" s="16"/>
      <c r="C55" s="31"/>
      <c r="D55" s="31"/>
      <c r="E55" s="31"/>
    </row>
    <row r="56" spans="1:5" ht="22.5" x14ac:dyDescent="0.4">
      <c r="A56" s="16"/>
      <c r="C56" s="31"/>
      <c r="D56" s="31"/>
      <c r="E56" s="31"/>
    </row>
    <row r="57" spans="1:5" ht="22.5" x14ac:dyDescent="0.4">
      <c r="A57" s="16"/>
      <c r="C57" s="31"/>
      <c r="D57" s="31"/>
      <c r="E57" s="31"/>
    </row>
    <row r="58" spans="1:5" ht="22.5" x14ac:dyDescent="0.4">
      <c r="A58" s="16"/>
      <c r="C58" s="31"/>
      <c r="D58" s="31"/>
      <c r="E58" s="31"/>
    </row>
  </sheetData>
  <sortState xmlns:xlrd2="http://schemas.microsoft.com/office/spreadsheetml/2017/richdata2" ref="A10:U37">
    <sortCondition descending="1" ref="S10:S37"/>
  </sortState>
  <mergeCells count="10"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scale="3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45"/>
  <sheetViews>
    <sheetView rightToLeft="1" view="pageBreakPreview" topLeftCell="A16" zoomScale="66" zoomScaleNormal="100" zoomScaleSheetLayoutView="66" workbookViewId="0">
      <selection activeCell="A25" sqref="A25:XFD26"/>
    </sheetView>
  </sheetViews>
  <sheetFormatPr defaultColWidth="9.140625" defaultRowHeight="15.75" x14ac:dyDescent="0.4"/>
  <cols>
    <col min="1" max="1" width="47.5703125" style="19" bestFit="1" customWidth="1"/>
    <col min="2" max="2" width="1.28515625" style="19" customWidth="1"/>
    <col min="3" max="3" width="24.140625" style="19" bestFit="1" customWidth="1"/>
    <col min="4" max="4" width="1.28515625" style="19" customWidth="1"/>
    <col min="5" max="5" width="23" style="19" customWidth="1"/>
    <col min="6" max="6" width="1.28515625" style="19" customWidth="1"/>
    <col min="7" max="7" width="22.85546875" style="19" customWidth="1"/>
    <col min="8" max="8" width="1.28515625" style="19" customWidth="1"/>
    <col min="9" max="9" width="24.28515625" style="19" customWidth="1"/>
    <col min="10" max="10" width="1.28515625" style="19" customWidth="1"/>
    <col min="11" max="11" width="25.5703125" style="34" bestFit="1" customWidth="1"/>
    <col min="12" max="12" width="1.28515625" style="19" customWidth="1"/>
    <col min="13" max="13" width="24.140625" style="19" bestFit="1" customWidth="1"/>
    <col min="14" max="14" width="1.28515625" style="19" customWidth="1"/>
    <col min="15" max="15" width="22.85546875" style="19" bestFit="1" customWidth="1"/>
    <col min="16" max="16" width="1.28515625" style="19" customWidth="1"/>
    <col min="17" max="17" width="23.28515625" style="19" customWidth="1"/>
    <col min="18" max="18" width="1.28515625" style="19" customWidth="1"/>
    <col min="19" max="19" width="23.42578125" style="19" bestFit="1" customWidth="1"/>
    <col min="20" max="20" width="1.28515625" style="19" customWidth="1"/>
    <col min="21" max="21" width="25.5703125" style="34" bestFit="1" customWidth="1"/>
    <col min="22" max="22" width="1.42578125" style="19" customWidth="1"/>
    <col min="23" max="23" width="14.42578125" style="19" bestFit="1" customWidth="1"/>
    <col min="24" max="16384" width="9.140625" style="19"/>
  </cols>
  <sheetData>
    <row r="1" spans="1:21" ht="40.5" customHeight="1" x14ac:dyDescent="0.4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</row>
    <row r="2" spans="1:21" ht="40.5" customHeight="1" x14ac:dyDescent="0.4">
      <c r="A2" s="154" t="s">
        <v>59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</row>
    <row r="3" spans="1:21" ht="40.5" customHeight="1" x14ac:dyDescent="0.4">
      <c r="A3" s="154" t="str">
        <f>درآمد!A3</f>
        <v>دوره یک ماهه منتهی به 31 خرداد 1405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</row>
    <row r="4" spans="1:21" ht="40.5" customHeight="1" x14ac:dyDescent="0.4"/>
    <row r="5" spans="1:21" ht="40.5" customHeight="1" x14ac:dyDescent="0.4">
      <c r="A5" s="133" t="s">
        <v>175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</row>
    <row r="6" spans="1:21" ht="40.5" customHeight="1" x14ac:dyDescent="0.4">
      <c r="A6" s="28"/>
      <c r="B6" s="28"/>
      <c r="C6" s="153" t="s">
        <v>103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21" ht="40.5" customHeight="1" thickBot="1" x14ac:dyDescent="0.7">
      <c r="A7" s="29"/>
      <c r="B7" s="29"/>
      <c r="C7" s="131" t="str">
        <f>'درآمد سرمایه گذاری در سهام'!C7</f>
        <v>طی خرداد ماه</v>
      </c>
      <c r="D7" s="131"/>
      <c r="E7" s="131"/>
      <c r="F7" s="131"/>
      <c r="G7" s="131"/>
      <c r="H7" s="131"/>
      <c r="I7" s="131"/>
      <c r="J7" s="131"/>
      <c r="K7" s="131"/>
      <c r="L7" s="29"/>
      <c r="M7" s="131" t="str">
        <f>'درآمد سرمایه گذاری در سهام'!M7</f>
        <v>از ابتدای سال مالی تا پایان خرداد ماه</v>
      </c>
      <c r="N7" s="131"/>
      <c r="O7" s="131"/>
      <c r="P7" s="131"/>
      <c r="Q7" s="131"/>
      <c r="R7" s="131"/>
      <c r="S7" s="131"/>
      <c r="T7" s="131"/>
      <c r="U7" s="131"/>
    </row>
    <row r="8" spans="1:21" ht="40.5" customHeight="1" thickBot="1" x14ac:dyDescent="0.7">
      <c r="A8" s="147" t="s">
        <v>36</v>
      </c>
      <c r="B8" s="29"/>
      <c r="C8" s="95" t="s">
        <v>69</v>
      </c>
      <c r="D8" s="100"/>
      <c r="E8" s="95" t="s">
        <v>67</v>
      </c>
      <c r="F8" s="100"/>
      <c r="G8" s="95" t="s">
        <v>68</v>
      </c>
      <c r="H8" s="29"/>
      <c r="I8" s="131" t="s">
        <v>29</v>
      </c>
      <c r="J8" s="131"/>
      <c r="K8" s="131"/>
      <c r="L8" s="29"/>
      <c r="M8" s="95" t="s">
        <v>69</v>
      </c>
      <c r="N8" s="100"/>
      <c r="O8" s="95" t="s">
        <v>67</v>
      </c>
      <c r="P8" s="100"/>
      <c r="Q8" s="95" t="s">
        <v>68</v>
      </c>
      <c r="R8" s="29"/>
      <c r="S8" s="131" t="s">
        <v>29</v>
      </c>
      <c r="T8" s="131"/>
      <c r="U8" s="131"/>
    </row>
    <row r="9" spans="1:21" ht="40.5" customHeight="1" thickBot="1" x14ac:dyDescent="0.7">
      <c r="A9" s="131"/>
      <c r="B9" s="29"/>
      <c r="C9" s="59" t="s">
        <v>115</v>
      </c>
      <c r="D9" s="100"/>
      <c r="E9" s="59" t="s">
        <v>116</v>
      </c>
      <c r="F9" s="100"/>
      <c r="G9" s="59" t="s">
        <v>117</v>
      </c>
      <c r="H9" s="29"/>
      <c r="I9" s="59" t="s">
        <v>56</v>
      </c>
      <c r="J9" s="29"/>
      <c r="K9" s="96" t="s">
        <v>62</v>
      </c>
      <c r="L9" s="29"/>
      <c r="M9" s="59" t="s">
        <v>115</v>
      </c>
      <c r="N9" s="100"/>
      <c r="O9" s="59" t="s">
        <v>116</v>
      </c>
      <c r="P9" s="100"/>
      <c r="Q9" s="59" t="s">
        <v>117</v>
      </c>
      <c r="R9" s="29"/>
      <c r="S9" s="59" t="s">
        <v>56</v>
      </c>
      <c r="T9" s="29"/>
      <c r="U9" s="96" t="s">
        <v>62</v>
      </c>
    </row>
    <row r="10" spans="1:21" ht="40.5" customHeight="1" x14ac:dyDescent="0.6">
      <c r="A10" s="53" t="s">
        <v>40</v>
      </c>
      <c r="B10" s="21"/>
      <c r="C10" s="27">
        <v>0</v>
      </c>
      <c r="D10" s="27"/>
      <c r="E10" s="27">
        <v>-75658168522</v>
      </c>
      <c r="F10" s="27"/>
      <c r="G10" s="27">
        <v>128929934673</v>
      </c>
      <c r="H10" s="27"/>
      <c r="I10" s="27">
        <f t="shared" ref="I10:I22" si="0">C10+E10+G10</f>
        <v>53271766151</v>
      </c>
      <c r="J10" s="27"/>
      <c r="K10" s="98">
        <f t="shared" ref="K10:K22" si="1">I10/$I$23*100</f>
        <v>49.063330477428622</v>
      </c>
      <c r="L10" s="27"/>
      <c r="M10" s="27">
        <v>0</v>
      </c>
      <c r="N10" s="27"/>
      <c r="O10" s="27">
        <v>64365470433</v>
      </c>
      <c r="P10" s="27"/>
      <c r="Q10" s="27">
        <v>217884927112</v>
      </c>
      <c r="R10" s="27"/>
      <c r="S10" s="27">
        <f t="shared" ref="S10:S22" si="2">M10+O10+Q10</f>
        <v>282250397545</v>
      </c>
      <c r="T10" s="27"/>
      <c r="U10" s="98">
        <f t="shared" ref="U10:U22" si="3">S10/$S$23*100</f>
        <v>61.246151952950179</v>
      </c>
    </row>
    <row r="11" spans="1:21" ht="40.5" customHeight="1" x14ac:dyDescent="0.6">
      <c r="A11" s="53" t="s">
        <v>42</v>
      </c>
      <c r="B11" s="21"/>
      <c r="C11" s="27">
        <v>0</v>
      </c>
      <c r="D11" s="27"/>
      <c r="E11" s="27">
        <v>-20716502890</v>
      </c>
      <c r="F11" s="27"/>
      <c r="G11" s="27">
        <v>38226160262</v>
      </c>
      <c r="H11" s="27"/>
      <c r="I11" s="27">
        <f t="shared" si="0"/>
        <v>17509657372</v>
      </c>
      <c r="J11" s="27"/>
      <c r="K11" s="98">
        <f t="shared" si="1"/>
        <v>16.126405566391266</v>
      </c>
      <c r="L11" s="27"/>
      <c r="M11" s="27">
        <v>0</v>
      </c>
      <c r="N11" s="27"/>
      <c r="O11" s="27">
        <v>28965025348</v>
      </c>
      <c r="P11" s="27"/>
      <c r="Q11" s="27">
        <v>38598793062</v>
      </c>
      <c r="R11" s="27"/>
      <c r="S11" s="27">
        <f t="shared" si="2"/>
        <v>67563818410</v>
      </c>
      <c r="T11" s="27"/>
      <c r="U11" s="98">
        <f t="shared" si="3"/>
        <v>14.660825723728719</v>
      </c>
    </row>
    <row r="12" spans="1:21" ht="40.5" customHeight="1" x14ac:dyDescent="0.6">
      <c r="A12" s="53" t="s">
        <v>70</v>
      </c>
      <c r="B12" s="21"/>
      <c r="C12" s="27">
        <v>0</v>
      </c>
      <c r="D12" s="27"/>
      <c r="E12" s="27">
        <v>15468335233</v>
      </c>
      <c r="F12" s="27"/>
      <c r="G12" s="27">
        <v>0</v>
      </c>
      <c r="H12" s="27"/>
      <c r="I12" s="27">
        <f t="shared" si="0"/>
        <v>15468335233</v>
      </c>
      <c r="J12" s="27"/>
      <c r="K12" s="98">
        <f t="shared" si="1"/>
        <v>14.24634657918293</v>
      </c>
      <c r="L12" s="27"/>
      <c r="M12" s="27">
        <v>0</v>
      </c>
      <c r="N12" s="27"/>
      <c r="O12" s="27">
        <v>50299486508</v>
      </c>
      <c r="P12" s="27"/>
      <c r="Q12" s="27">
        <v>0</v>
      </c>
      <c r="R12" s="27"/>
      <c r="S12" s="27">
        <f t="shared" si="2"/>
        <v>50299486508</v>
      </c>
      <c r="T12" s="27"/>
      <c r="U12" s="98">
        <f t="shared" si="3"/>
        <v>10.914599308343503</v>
      </c>
    </row>
    <row r="13" spans="1:21" ht="40.5" customHeight="1" x14ac:dyDescent="0.6">
      <c r="A13" s="53" t="s">
        <v>39</v>
      </c>
      <c r="B13" s="21"/>
      <c r="C13" s="27">
        <v>0</v>
      </c>
      <c r="D13" s="27"/>
      <c r="E13" s="27">
        <v>7703938124</v>
      </c>
      <c r="F13" s="27"/>
      <c r="G13" s="27">
        <v>0</v>
      </c>
      <c r="H13" s="27"/>
      <c r="I13" s="27">
        <f t="shared" si="0"/>
        <v>7703938124</v>
      </c>
      <c r="J13" s="27"/>
      <c r="K13" s="98">
        <f t="shared" si="1"/>
        <v>7.0953319077891726</v>
      </c>
      <c r="L13" s="27"/>
      <c r="M13" s="27">
        <v>0</v>
      </c>
      <c r="N13" s="27"/>
      <c r="O13" s="27">
        <v>28923670456</v>
      </c>
      <c r="P13" s="27"/>
      <c r="Q13" s="27">
        <v>44110315</v>
      </c>
      <c r="R13" s="27"/>
      <c r="S13" s="27">
        <f t="shared" si="2"/>
        <v>28967780771</v>
      </c>
      <c r="T13" s="27"/>
      <c r="U13" s="98">
        <f t="shared" si="3"/>
        <v>6.2857842478593993</v>
      </c>
    </row>
    <row r="14" spans="1:21" ht="40.5" customHeight="1" x14ac:dyDescent="0.6">
      <c r="A14" s="53" t="s">
        <v>179</v>
      </c>
      <c r="B14" s="21"/>
      <c r="C14" s="27">
        <v>0</v>
      </c>
      <c r="D14" s="27"/>
      <c r="E14" s="27">
        <v>8558272974</v>
      </c>
      <c r="F14" s="27"/>
      <c r="G14" s="27">
        <v>0</v>
      </c>
      <c r="H14" s="27"/>
      <c r="I14" s="27">
        <f t="shared" si="0"/>
        <v>8558272974</v>
      </c>
      <c r="J14" s="27"/>
      <c r="K14" s="98">
        <f t="shared" si="1"/>
        <v>7.8821748475393045</v>
      </c>
      <c r="L14" s="27"/>
      <c r="M14" s="27">
        <v>0</v>
      </c>
      <c r="N14" s="27"/>
      <c r="O14" s="27">
        <v>12590565354</v>
      </c>
      <c r="P14" s="27"/>
      <c r="Q14" s="27">
        <v>0</v>
      </c>
      <c r="R14" s="27"/>
      <c r="S14" s="27">
        <f t="shared" si="2"/>
        <v>12590565354</v>
      </c>
      <c r="T14" s="27"/>
      <c r="U14" s="98">
        <f t="shared" si="3"/>
        <v>2.7320552443923183</v>
      </c>
    </row>
    <row r="15" spans="1:21" ht="40.5" customHeight="1" x14ac:dyDescent="0.6">
      <c r="A15" s="53" t="s">
        <v>146</v>
      </c>
      <c r="B15" s="21"/>
      <c r="C15" s="27">
        <v>0</v>
      </c>
      <c r="D15" s="27"/>
      <c r="E15" s="27">
        <v>2840438589</v>
      </c>
      <c r="F15" s="27"/>
      <c r="G15" s="27">
        <v>0</v>
      </c>
      <c r="H15" s="27"/>
      <c r="I15" s="27">
        <f t="shared" si="0"/>
        <v>2840438589</v>
      </c>
      <c r="J15" s="27"/>
      <c r="K15" s="98">
        <f t="shared" si="1"/>
        <v>2.6160457454690937</v>
      </c>
      <c r="L15" s="27"/>
      <c r="M15" s="27">
        <v>0</v>
      </c>
      <c r="N15" s="27"/>
      <c r="O15" s="27">
        <v>2840438587</v>
      </c>
      <c r="P15" s="27"/>
      <c r="Q15" s="27">
        <v>4907148432</v>
      </c>
      <c r="R15" s="27"/>
      <c r="S15" s="27">
        <f t="shared" si="2"/>
        <v>7747587019</v>
      </c>
      <c r="T15" s="27"/>
      <c r="U15" s="98">
        <f t="shared" si="3"/>
        <v>1.6811664251375442</v>
      </c>
    </row>
    <row r="16" spans="1:21" ht="40.5" customHeight="1" x14ac:dyDescent="0.6">
      <c r="A16" s="53" t="s">
        <v>41</v>
      </c>
      <c r="B16" s="21"/>
      <c r="C16" s="27">
        <v>0</v>
      </c>
      <c r="D16" s="27"/>
      <c r="E16" s="27">
        <v>0</v>
      </c>
      <c r="F16" s="27"/>
      <c r="G16" s="27">
        <v>0</v>
      </c>
      <c r="H16" s="27"/>
      <c r="I16" s="27">
        <f t="shared" si="0"/>
        <v>0</v>
      </c>
      <c r="J16" s="27"/>
      <c r="K16" s="98">
        <f t="shared" si="1"/>
        <v>0</v>
      </c>
      <c r="L16" s="27"/>
      <c r="M16" s="27">
        <v>0</v>
      </c>
      <c r="N16" s="27"/>
      <c r="O16" s="27">
        <v>0</v>
      </c>
      <c r="P16" s="27"/>
      <c r="Q16" s="27">
        <v>7177154713</v>
      </c>
      <c r="R16" s="27"/>
      <c r="S16" s="27">
        <f t="shared" si="2"/>
        <v>7177154713</v>
      </c>
      <c r="T16" s="27"/>
      <c r="U16" s="98">
        <f t="shared" si="3"/>
        <v>1.5573870292676846</v>
      </c>
    </row>
    <row r="17" spans="1:21" ht="40.5" customHeight="1" x14ac:dyDescent="0.6">
      <c r="A17" s="53" t="s">
        <v>155</v>
      </c>
      <c r="B17" s="21"/>
      <c r="C17" s="27">
        <v>0</v>
      </c>
      <c r="D17" s="27"/>
      <c r="E17" s="27">
        <v>1406755195</v>
      </c>
      <c r="F17" s="27"/>
      <c r="G17" s="27">
        <v>800895577</v>
      </c>
      <c r="H17" s="27"/>
      <c r="I17" s="27">
        <f t="shared" si="0"/>
        <v>2207650772</v>
      </c>
      <c r="J17" s="27"/>
      <c r="K17" s="98">
        <f t="shared" si="1"/>
        <v>2.0332477638974087</v>
      </c>
      <c r="L17" s="27"/>
      <c r="M17" s="27">
        <v>0</v>
      </c>
      <c r="N17" s="27"/>
      <c r="O17" s="27">
        <v>1032222692</v>
      </c>
      <c r="P17" s="27"/>
      <c r="Q17" s="27">
        <v>800932976</v>
      </c>
      <c r="R17" s="27"/>
      <c r="S17" s="27">
        <f t="shared" si="2"/>
        <v>1833155668</v>
      </c>
      <c r="T17" s="27"/>
      <c r="U17" s="98">
        <f t="shared" si="3"/>
        <v>0.39778059330399979</v>
      </c>
    </row>
    <row r="18" spans="1:21" ht="40.5" customHeight="1" x14ac:dyDescent="0.6">
      <c r="A18" s="116" t="s">
        <v>188</v>
      </c>
      <c r="B18" s="21"/>
      <c r="C18" s="27"/>
      <c r="D18" s="27"/>
      <c r="E18" s="27">
        <v>1039623877</v>
      </c>
      <c r="F18" s="27"/>
      <c r="G18" s="27">
        <v>0</v>
      </c>
      <c r="H18" s="27"/>
      <c r="I18" s="27">
        <f t="shared" si="0"/>
        <v>1039623877</v>
      </c>
      <c r="J18" s="27"/>
      <c r="K18" s="98">
        <f t="shared" si="1"/>
        <v>0.95749425136187472</v>
      </c>
      <c r="L18" s="27"/>
      <c r="M18" s="27">
        <v>0</v>
      </c>
      <c r="N18" s="27"/>
      <c r="O18" s="27">
        <v>1039623877</v>
      </c>
      <c r="P18" s="27"/>
      <c r="Q18" s="27">
        <v>0</v>
      </c>
      <c r="R18" s="27"/>
      <c r="S18" s="27">
        <f t="shared" si="2"/>
        <v>1039623877</v>
      </c>
      <c r="T18" s="27"/>
      <c r="U18" s="98">
        <f t="shared" si="3"/>
        <v>0.2255903357390511</v>
      </c>
    </row>
    <row r="19" spans="1:21" ht="40.5" customHeight="1" x14ac:dyDescent="0.6">
      <c r="A19" s="53" t="s">
        <v>158</v>
      </c>
      <c r="B19" s="21"/>
      <c r="C19" s="27">
        <v>0</v>
      </c>
      <c r="D19" s="27"/>
      <c r="E19" s="27"/>
      <c r="F19" s="27"/>
      <c r="G19" s="27">
        <v>0</v>
      </c>
      <c r="H19" s="27"/>
      <c r="I19" s="27">
        <f t="shared" si="0"/>
        <v>0</v>
      </c>
      <c r="J19" s="27"/>
      <c r="K19" s="98">
        <f t="shared" si="1"/>
        <v>0</v>
      </c>
      <c r="L19" s="27"/>
      <c r="M19" s="27">
        <v>0</v>
      </c>
      <c r="N19" s="27"/>
      <c r="O19" s="27">
        <v>0</v>
      </c>
      <c r="P19" s="27"/>
      <c r="Q19" s="27">
        <v>1019589170</v>
      </c>
      <c r="R19" s="27"/>
      <c r="S19" s="27">
        <f t="shared" si="2"/>
        <v>1019589170</v>
      </c>
      <c r="T19" s="27"/>
      <c r="U19" s="98">
        <f t="shared" si="3"/>
        <v>0.2212429593671216</v>
      </c>
    </row>
    <row r="20" spans="1:21" ht="40.5" customHeight="1" x14ac:dyDescent="0.6">
      <c r="A20" s="53" t="s">
        <v>43</v>
      </c>
      <c r="B20" s="21"/>
      <c r="C20" s="27">
        <v>0</v>
      </c>
      <c r="D20" s="27"/>
      <c r="E20" s="27"/>
      <c r="F20" s="27"/>
      <c r="G20" s="27">
        <v>0</v>
      </c>
      <c r="H20" s="27"/>
      <c r="I20" s="27">
        <f t="shared" si="0"/>
        <v>0</v>
      </c>
      <c r="J20" s="27"/>
      <c r="K20" s="98">
        <f t="shared" si="1"/>
        <v>0</v>
      </c>
      <c r="L20" s="27"/>
      <c r="M20" s="27">
        <v>429000000</v>
      </c>
      <c r="N20" s="27"/>
      <c r="O20" s="27">
        <v>0</v>
      </c>
      <c r="P20" s="27"/>
      <c r="Q20" s="27">
        <v>-50105687</v>
      </c>
      <c r="R20" s="27"/>
      <c r="S20" s="27">
        <f t="shared" si="2"/>
        <v>378894313</v>
      </c>
      <c r="T20" s="27"/>
      <c r="U20" s="98">
        <f t="shared" si="3"/>
        <v>8.2217133686789221E-2</v>
      </c>
    </row>
    <row r="21" spans="1:21" ht="40.5" customHeight="1" x14ac:dyDescent="0.6">
      <c r="A21" s="53" t="s">
        <v>186</v>
      </c>
      <c r="B21" s="21"/>
      <c r="C21" s="27">
        <v>0</v>
      </c>
      <c r="D21" s="27"/>
      <c r="E21" s="27">
        <v>-7375000</v>
      </c>
      <c r="F21" s="27"/>
      <c r="G21" s="27">
        <v>0</v>
      </c>
      <c r="H21" s="27"/>
      <c r="I21" s="27">
        <f t="shared" si="0"/>
        <v>-7375000</v>
      </c>
      <c r="J21" s="27"/>
      <c r="K21" s="98">
        <f t="shared" si="1"/>
        <v>-6.7923796865564153E-3</v>
      </c>
      <c r="L21" s="27"/>
      <c r="M21" s="27">
        <v>0</v>
      </c>
      <c r="N21" s="27"/>
      <c r="O21" s="27">
        <v>-7375000</v>
      </c>
      <c r="P21" s="27"/>
      <c r="Q21" s="27">
        <v>0</v>
      </c>
      <c r="R21" s="27"/>
      <c r="S21" s="27">
        <f t="shared" si="2"/>
        <v>-7375000</v>
      </c>
      <c r="T21" s="27"/>
      <c r="U21" s="98">
        <f t="shared" si="3"/>
        <v>-1.6003179254370874E-3</v>
      </c>
    </row>
    <row r="22" spans="1:21" ht="40.5" customHeight="1" thickBot="1" x14ac:dyDescent="0.65">
      <c r="A22" s="53" t="s">
        <v>187</v>
      </c>
      <c r="B22" s="21"/>
      <c r="C22" s="50">
        <v>0</v>
      </c>
      <c r="D22" s="27"/>
      <c r="E22" s="50">
        <v>-14750000</v>
      </c>
      <c r="F22" s="27"/>
      <c r="G22" s="50">
        <v>0</v>
      </c>
      <c r="H22" s="27"/>
      <c r="I22" s="50">
        <f t="shared" si="0"/>
        <v>-14750000</v>
      </c>
      <c r="J22" s="27"/>
      <c r="K22" s="99">
        <f t="shared" si="1"/>
        <v>-1.3584759373112831E-2</v>
      </c>
      <c r="L22" s="27"/>
      <c r="M22" s="50">
        <v>0</v>
      </c>
      <c r="N22" s="27"/>
      <c r="O22" s="50">
        <v>-14750000</v>
      </c>
      <c r="P22" s="27"/>
      <c r="Q22" s="50">
        <v>0</v>
      </c>
      <c r="R22" s="27"/>
      <c r="S22" s="50">
        <f t="shared" si="2"/>
        <v>-14750000</v>
      </c>
      <c r="T22" s="27"/>
      <c r="U22" s="99">
        <f t="shared" si="3"/>
        <v>-3.2006358508741748E-3</v>
      </c>
    </row>
    <row r="23" spans="1:21" ht="40.5" customHeight="1" thickBot="1" x14ac:dyDescent="0.65">
      <c r="A23" s="53"/>
      <c r="B23" s="21"/>
      <c r="C23" s="52">
        <f>SUM(C10:C22)</f>
        <v>0</v>
      </c>
      <c r="D23" s="20"/>
      <c r="E23" s="52">
        <f>SUM(E10:E22)</f>
        <v>-59379432420</v>
      </c>
      <c r="F23" s="20"/>
      <c r="G23" s="52">
        <f>SUM(G10:G22)</f>
        <v>167956990512</v>
      </c>
      <c r="H23" s="20"/>
      <c r="I23" s="52">
        <f>SUM(I10:I22)</f>
        <v>108577558092</v>
      </c>
      <c r="J23" s="20"/>
      <c r="K23" s="52">
        <f>SUM(K10:K22)</f>
        <v>100</v>
      </c>
      <c r="L23" s="20"/>
      <c r="M23" s="52">
        <f>SUM(M10:M22)</f>
        <v>429000000</v>
      </c>
      <c r="N23" s="20"/>
      <c r="O23" s="52">
        <f>SUM(O10:O22)</f>
        <v>190034378255</v>
      </c>
      <c r="P23" s="20"/>
      <c r="Q23" s="52">
        <f>SUM(Q10:Q22)</f>
        <v>270382550093</v>
      </c>
      <c r="R23" s="20"/>
      <c r="S23" s="52">
        <f>SUM(S10:S22)</f>
        <v>460845928348</v>
      </c>
      <c r="T23" s="20"/>
      <c r="U23" s="52">
        <f>SUM(U10:U22)</f>
        <v>99.999999999999986</v>
      </c>
    </row>
    <row r="24" spans="1:21" ht="16.5" thickTop="1" x14ac:dyDescent="0.4"/>
    <row r="25" spans="1:21" ht="24.75" hidden="1" x14ac:dyDescent="0.4">
      <c r="C25" s="27"/>
      <c r="D25" s="27"/>
      <c r="E25" s="27">
        <v>-59379432420</v>
      </c>
      <c r="F25" s="27"/>
      <c r="G25" s="27">
        <v>167956990512</v>
      </c>
      <c r="H25" s="27"/>
      <c r="I25" s="27"/>
      <c r="J25" s="27"/>
      <c r="K25" s="27"/>
      <c r="L25" s="27"/>
      <c r="M25" s="27">
        <v>429000000</v>
      </c>
      <c r="N25" s="27"/>
      <c r="O25" s="27">
        <v>190034378255</v>
      </c>
      <c r="P25" s="27"/>
      <c r="Q25" s="27">
        <v>270382550093</v>
      </c>
      <c r="R25" s="27"/>
      <c r="S25" s="27"/>
      <c r="T25" s="27"/>
      <c r="U25" s="27"/>
    </row>
    <row r="26" spans="1:21" ht="24.75" hidden="1" x14ac:dyDescent="0.4">
      <c r="C26" s="27"/>
      <c r="D26" s="27"/>
      <c r="E26" s="27">
        <f>E25-E23</f>
        <v>0</v>
      </c>
      <c r="F26" s="27"/>
      <c r="G26" s="27">
        <f>G25-G23</f>
        <v>0</v>
      </c>
      <c r="H26" s="27"/>
      <c r="I26" s="27"/>
      <c r="J26" s="27"/>
      <c r="K26" s="27"/>
      <c r="L26" s="27"/>
      <c r="M26" s="27">
        <f>M25-M23</f>
        <v>0</v>
      </c>
      <c r="N26" s="27"/>
      <c r="O26" s="27">
        <f>O25-O23</f>
        <v>0</v>
      </c>
      <c r="P26" s="27"/>
      <c r="Q26" s="27">
        <f>Q25-Q23</f>
        <v>0</v>
      </c>
      <c r="R26" s="27"/>
      <c r="S26" s="27"/>
      <c r="T26" s="27"/>
      <c r="U26" s="27"/>
    </row>
    <row r="27" spans="1:21" ht="24.75" x14ac:dyDescent="0.4"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ht="22.5" x14ac:dyDescent="0.4">
      <c r="A28" s="16"/>
    </row>
    <row r="29" spans="1:21" ht="22.5" x14ac:dyDescent="0.4">
      <c r="A29" s="16"/>
    </row>
    <row r="30" spans="1:21" ht="22.5" x14ac:dyDescent="0.4">
      <c r="A30" s="16"/>
    </row>
    <row r="31" spans="1:21" ht="22.5" x14ac:dyDescent="0.4">
      <c r="A31" s="16"/>
    </row>
    <row r="32" spans="1:21" ht="22.5" x14ac:dyDescent="0.4">
      <c r="A32" s="16"/>
    </row>
    <row r="33" spans="1:5" ht="22.5" x14ac:dyDescent="0.4">
      <c r="A33" s="16"/>
    </row>
    <row r="34" spans="1:5" ht="22.5" x14ac:dyDescent="0.4">
      <c r="A34" s="16"/>
    </row>
    <row r="35" spans="1:5" ht="22.5" x14ac:dyDescent="0.4">
      <c r="A35" s="16"/>
    </row>
    <row r="36" spans="1:5" ht="22.5" x14ac:dyDescent="0.4">
      <c r="A36" s="16"/>
    </row>
    <row r="37" spans="1:5" ht="22.5" x14ac:dyDescent="0.4">
      <c r="A37" s="16"/>
    </row>
    <row r="38" spans="1:5" ht="22.5" x14ac:dyDescent="0.4">
      <c r="A38" s="16"/>
    </row>
    <row r="39" spans="1:5" ht="22.5" x14ac:dyDescent="0.4">
      <c r="A39" s="16"/>
    </row>
    <row r="40" spans="1:5" ht="22.5" x14ac:dyDescent="0.4">
      <c r="A40" s="16"/>
    </row>
    <row r="41" spans="1:5" ht="22.5" x14ac:dyDescent="0.4">
      <c r="A41" s="16"/>
    </row>
    <row r="42" spans="1:5" ht="22.5" x14ac:dyDescent="0.4">
      <c r="A42" s="16"/>
    </row>
    <row r="43" spans="1:5" ht="22.5" x14ac:dyDescent="0.4">
      <c r="A43" s="16"/>
    </row>
    <row r="44" spans="1:5" ht="22.5" x14ac:dyDescent="0.4">
      <c r="A44" s="16"/>
    </row>
    <row r="45" spans="1:5" ht="24.75" x14ac:dyDescent="0.6">
      <c r="E45" s="21"/>
    </row>
  </sheetData>
  <sortState xmlns:xlrd2="http://schemas.microsoft.com/office/spreadsheetml/2017/richdata2" ref="A10:U22">
    <sortCondition descending="1" ref="S10:S22"/>
  </sortState>
  <mergeCells count="10">
    <mergeCell ref="A1:U1"/>
    <mergeCell ref="A2:U2"/>
    <mergeCell ref="A3:U3"/>
    <mergeCell ref="I8:K8"/>
    <mergeCell ref="S8:U8"/>
    <mergeCell ref="A8:A9"/>
    <mergeCell ref="C6:U6"/>
    <mergeCell ref="A5:U5"/>
    <mergeCell ref="C7:K7"/>
    <mergeCell ref="M7:U7"/>
  </mergeCells>
  <pageMargins left="0.39" right="0.39" top="0.39" bottom="0.39" header="0" footer="0"/>
  <pageSetup scale="4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3"/>
  <sheetViews>
    <sheetView rightToLeft="1" view="pageBreakPreview" zoomScale="60" zoomScaleNormal="100" workbookViewId="0">
      <selection activeCell="A14" sqref="A14:XFD15"/>
    </sheetView>
  </sheetViews>
  <sheetFormatPr defaultColWidth="9.140625" defaultRowHeight="15.75" x14ac:dyDescent="0.4"/>
  <cols>
    <col min="1" max="1" width="37.85546875" style="19" bestFit="1" customWidth="1"/>
    <col min="2" max="2" width="1.42578125" style="19" customWidth="1"/>
    <col min="3" max="3" width="22.28515625" style="19" bestFit="1" customWidth="1"/>
    <col min="4" max="4" width="1.42578125" style="19" customWidth="1"/>
    <col min="5" max="5" width="21.7109375" style="19" bestFit="1" customWidth="1"/>
    <col min="6" max="6" width="1.42578125" style="19" customWidth="1"/>
    <col min="7" max="7" width="21.28515625" style="19" bestFit="1" customWidth="1"/>
    <col min="8" max="8" width="1.42578125" style="19" customWidth="1"/>
    <col min="9" max="9" width="21" style="19" bestFit="1" customWidth="1"/>
    <col min="10" max="10" width="1.42578125" style="19" customWidth="1"/>
    <col min="11" max="11" width="24.42578125" style="19" bestFit="1" customWidth="1"/>
    <col min="12" max="12" width="1.42578125" style="19" customWidth="1"/>
    <col min="13" max="13" width="21.85546875" style="19" bestFit="1" customWidth="1"/>
    <col min="14" max="14" width="1.42578125" style="19" customWidth="1"/>
    <col min="15" max="15" width="21.7109375" style="19" bestFit="1" customWidth="1"/>
    <col min="16" max="16" width="1.42578125" style="19" customWidth="1"/>
    <col min="17" max="17" width="21.28515625" style="19" bestFit="1" customWidth="1"/>
    <col min="18" max="18" width="1.42578125" style="19" customWidth="1"/>
    <col min="19" max="19" width="23" style="19" bestFit="1" customWidth="1"/>
    <col min="20" max="20" width="1.42578125" style="19" customWidth="1"/>
    <col min="21" max="21" width="24.42578125" style="34" bestFit="1" customWidth="1"/>
    <col min="22" max="22" width="1.42578125" style="19" customWidth="1"/>
    <col min="23" max="23" width="28" style="19" customWidth="1"/>
    <col min="24" max="16384" width="9.140625" style="19"/>
  </cols>
  <sheetData>
    <row r="1" spans="1:21" ht="40.5" customHeight="1" x14ac:dyDescent="0.4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</row>
    <row r="2" spans="1:21" ht="40.5" customHeight="1" x14ac:dyDescent="0.4">
      <c r="A2" s="132" t="s">
        <v>59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</row>
    <row r="3" spans="1:21" ht="40.5" customHeight="1" x14ac:dyDescent="0.4">
      <c r="A3" s="132" t="str">
        <f>درآمد!A3</f>
        <v>دوره یک ماهه منتهی به 31 خرداد 1405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</row>
    <row r="4" spans="1:21" ht="40.5" customHeight="1" x14ac:dyDescent="0.4"/>
    <row r="5" spans="1:21" ht="40.5" customHeight="1" x14ac:dyDescent="0.4">
      <c r="A5" s="133" t="s">
        <v>176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</row>
    <row r="6" spans="1:21" ht="40.5" customHeight="1" x14ac:dyDescent="0.4">
      <c r="A6" s="35"/>
      <c r="B6" s="35"/>
      <c r="C6" s="153" t="s">
        <v>103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21" ht="40.5" customHeight="1" thickBot="1" x14ac:dyDescent="0.7">
      <c r="A7" s="29"/>
      <c r="B7" s="29"/>
      <c r="C7" s="131" t="str">
        <f>'درآمد سرمایه گذاری در سهام'!C7</f>
        <v>طی خرداد ماه</v>
      </c>
      <c r="D7" s="131"/>
      <c r="E7" s="131"/>
      <c r="F7" s="131"/>
      <c r="G7" s="131"/>
      <c r="H7" s="131"/>
      <c r="I7" s="131"/>
      <c r="J7" s="131"/>
      <c r="K7" s="131"/>
      <c r="L7" s="29"/>
      <c r="M7" s="131" t="str">
        <f>'درآمد سرمایه گذاری در سهام'!M7</f>
        <v>از ابتدای سال مالی تا پایان خرداد ماه</v>
      </c>
      <c r="N7" s="131"/>
      <c r="O7" s="131"/>
      <c r="P7" s="131"/>
      <c r="Q7" s="131"/>
      <c r="R7" s="131"/>
      <c r="S7" s="131"/>
      <c r="T7" s="131"/>
      <c r="U7" s="131"/>
    </row>
    <row r="8" spans="1:21" ht="40.5" customHeight="1" thickBot="1" x14ac:dyDescent="0.7">
      <c r="A8" s="147" t="s">
        <v>122</v>
      </c>
      <c r="B8" s="29"/>
      <c r="C8" s="95" t="s">
        <v>72</v>
      </c>
      <c r="D8" s="29"/>
      <c r="E8" s="95" t="s">
        <v>67</v>
      </c>
      <c r="F8" s="29"/>
      <c r="G8" s="95" t="s">
        <v>68</v>
      </c>
      <c r="H8" s="29"/>
      <c r="I8" s="131" t="s">
        <v>29</v>
      </c>
      <c r="J8" s="131"/>
      <c r="K8" s="131"/>
      <c r="L8" s="29"/>
      <c r="M8" s="95" t="s">
        <v>72</v>
      </c>
      <c r="N8" s="29"/>
      <c r="O8" s="95" t="s">
        <v>67</v>
      </c>
      <c r="P8" s="29"/>
      <c r="Q8" s="95" t="s">
        <v>68</v>
      </c>
      <c r="R8" s="29"/>
      <c r="S8" s="131" t="s">
        <v>29</v>
      </c>
      <c r="T8" s="131"/>
      <c r="U8" s="131"/>
    </row>
    <row r="9" spans="1:21" ht="40.5" customHeight="1" thickBot="1" x14ac:dyDescent="0.7">
      <c r="A9" s="131"/>
      <c r="B9" s="29"/>
      <c r="C9" s="59" t="s">
        <v>118</v>
      </c>
      <c r="D9" s="95"/>
      <c r="E9" s="59" t="s">
        <v>119</v>
      </c>
      <c r="F9" s="95"/>
      <c r="G9" s="59" t="s">
        <v>120</v>
      </c>
      <c r="H9" s="29"/>
      <c r="I9" s="59" t="s">
        <v>56</v>
      </c>
      <c r="J9" s="29"/>
      <c r="K9" s="59" t="s">
        <v>62</v>
      </c>
      <c r="L9" s="29"/>
      <c r="M9" s="59" t="s">
        <v>118</v>
      </c>
      <c r="N9" s="95"/>
      <c r="O9" s="59" t="s">
        <v>119</v>
      </c>
      <c r="P9" s="95"/>
      <c r="Q9" s="59" t="s">
        <v>120</v>
      </c>
      <c r="R9" s="29"/>
      <c r="S9" s="59" t="s">
        <v>56</v>
      </c>
      <c r="T9" s="29"/>
      <c r="U9" s="96" t="s">
        <v>62</v>
      </c>
    </row>
    <row r="10" spans="1:21" ht="40.5" customHeight="1" x14ac:dyDescent="0.6">
      <c r="A10" s="53" t="s">
        <v>51</v>
      </c>
      <c r="B10" s="21"/>
      <c r="C10" s="27">
        <v>25142362469</v>
      </c>
      <c r="D10" s="27"/>
      <c r="E10" s="27">
        <v>563500000</v>
      </c>
      <c r="F10" s="27"/>
      <c r="G10" s="27">
        <v>-56000000</v>
      </c>
      <c r="H10" s="27"/>
      <c r="I10" s="97">
        <f>C10+E10+G10</f>
        <v>25649862469</v>
      </c>
      <c r="J10" s="27"/>
      <c r="K10" s="98">
        <f>I10/$I$12*100</f>
        <v>100</v>
      </c>
      <c r="L10" s="27"/>
      <c r="M10" s="27">
        <v>69822461753</v>
      </c>
      <c r="N10" s="27"/>
      <c r="O10" s="27">
        <v>-460499999</v>
      </c>
      <c r="P10" s="27"/>
      <c r="Q10" s="27">
        <v>83780000</v>
      </c>
      <c r="R10" s="27"/>
      <c r="S10" s="97">
        <f>M10+O10+Q10</f>
        <v>69445741754</v>
      </c>
      <c r="T10" s="21"/>
      <c r="U10" s="98">
        <f>S10/$S$12*100</f>
        <v>99.99430659277337</v>
      </c>
    </row>
    <row r="11" spans="1:21" ht="40.5" customHeight="1" thickBot="1" x14ac:dyDescent="0.65">
      <c r="A11" s="53" t="s">
        <v>55</v>
      </c>
      <c r="B11" s="21"/>
      <c r="C11" s="27">
        <v>0</v>
      </c>
      <c r="D11" s="27"/>
      <c r="E11" s="27">
        <v>0</v>
      </c>
      <c r="F11" s="27"/>
      <c r="G11" s="27">
        <v>0</v>
      </c>
      <c r="H11" s="27"/>
      <c r="I11" s="27">
        <f>C11+E11+G11</f>
        <v>0</v>
      </c>
      <c r="J11" s="27"/>
      <c r="K11" s="98">
        <f>I11/$I$12*100</f>
        <v>0</v>
      </c>
      <c r="L11" s="27"/>
      <c r="M11" s="27">
        <v>3881554</v>
      </c>
      <c r="N11" s="27"/>
      <c r="O11" s="27">
        <v>0</v>
      </c>
      <c r="P11" s="27"/>
      <c r="Q11" s="27">
        <v>72500</v>
      </c>
      <c r="R11" s="27"/>
      <c r="S11" s="27">
        <f>M11+O11+Q11</f>
        <v>3954054</v>
      </c>
      <c r="T11" s="21"/>
      <c r="U11" s="98">
        <f>S11/$S$12*100</f>
        <v>5.6934072266224779E-3</v>
      </c>
    </row>
    <row r="12" spans="1:21" ht="40.5" customHeight="1" thickBot="1" x14ac:dyDescent="0.7">
      <c r="A12" s="53"/>
      <c r="B12" s="21"/>
      <c r="C12" s="51">
        <f>SUM(C10:C11)</f>
        <v>25142362469</v>
      </c>
      <c r="D12" s="20"/>
      <c r="E12" s="51">
        <f>SUM(E10:E11)</f>
        <v>563500000</v>
      </c>
      <c r="F12" s="20"/>
      <c r="G12" s="51">
        <f>SUM(G10:G11)</f>
        <v>-56000000</v>
      </c>
      <c r="H12" s="20"/>
      <c r="I12" s="51">
        <f>SUM(I10:I11)</f>
        <v>25649862469</v>
      </c>
      <c r="J12" s="20"/>
      <c r="K12" s="51">
        <f>SUM(K10:K11)</f>
        <v>100</v>
      </c>
      <c r="L12" s="20"/>
      <c r="M12" s="51">
        <f>SUM(M10:M11)</f>
        <v>69826343307</v>
      </c>
      <c r="N12" s="20"/>
      <c r="O12" s="51">
        <f>SUM(O10:O11)</f>
        <v>-460499999</v>
      </c>
      <c r="P12" s="20"/>
      <c r="Q12" s="51">
        <f>SUM(Q10:Q11)</f>
        <v>83852500</v>
      </c>
      <c r="R12" s="20"/>
      <c r="S12" s="51">
        <f>SUM(S10:S11)</f>
        <v>69449695808</v>
      </c>
      <c r="T12" s="30"/>
      <c r="U12" s="51">
        <f>SUM(U10:U11)</f>
        <v>99.999999999999986</v>
      </c>
    </row>
    <row r="13" spans="1:21" ht="19.5" thickTop="1" x14ac:dyDescent="0.4">
      <c r="A13" s="33"/>
    </row>
    <row r="14" spans="1:21" hidden="1" x14ac:dyDescent="0.4">
      <c r="C14" s="32">
        <v>25142362469</v>
      </c>
      <c r="D14" s="32"/>
      <c r="E14" s="32">
        <v>563500000</v>
      </c>
      <c r="F14" s="32"/>
      <c r="G14" s="32">
        <v>-56000000</v>
      </c>
      <c r="H14" s="32"/>
      <c r="I14" s="32"/>
      <c r="J14" s="32"/>
      <c r="K14" s="32"/>
      <c r="L14" s="32"/>
      <c r="M14" s="32">
        <v>69826343307</v>
      </c>
      <c r="N14" s="32"/>
      <c r="O14" s="32">
        <v>-460499999</v>
      </c>
      <c r="P14" s="32"/>
      <c r="Q14" s="32">
        <v>83852500</v>
      </c>
      <c r="R14" s="32"/>
      <c r="S14" s="32"/>
    </row>
    <row r="15" spans="1:21" hidden="1" x14ac:dyDescent="0.4">
      <c r="C15" s="32">
        <f>C14-C12</f>
        <v>0</v>
      </c>
      <c r="D15" s="32"/>
      <c r="E15" s="32">
        <f>E14-E12</f>
        <v>0</v>
      </c>
      <c r="F15" s="32"/>
      <c r="G15" s="32">
        <f>G14-G12</f>
        <v>0</v>
      </c>
      <c r="H15" s="32"/>
      <c r="I15" s="32"/>
      <c r="J15" s="32"/>
      <c r="K15" s="32"/>
      <c r="L15" s="32"/>
      <c r="M15" s="32">
        <f>M14-M12</f>
        <v>0</v>
      </c>
      <c r="N15" s="32"/>
      <c r="O15" s="32">
        <f>O14-O12</f>
        <v>0</v>
      </c>
      <c r="P15" s="32"/>
      <c r="Q15" s="32">
        <f>Q14-Q12</f>
        <v>0</v>
      </c>
      <c r="R15" s="32"/>
      <c r="S15" s="32"/>
    </row>
    <row r="19" spans="1:13" ht="22.5" x14ac:dyDescent="0.4">
      <c r="A19" s="9"/>
      <c r="C19" s="10"/>
      <c r="M19" s="10"/>
    </row>
    <row r="20" spans="1:13" ht="22.5" x14ac:dyDescent="0.4">
      <c r="A20" s="9"/>
      <c r="C20" s="10"/>
      <c r="M20" s="10"/>
    </row>
    <row r="21" spans="1:13" ht="22.5" x14ac:dyDescent="0.4">
      <c r="A21" s="9"/>
      <c r="C21" s="10"/>
      <c r="M21" s="10"/>
    </row>
    <row r="22" spans="1:13" ht="22.5" x14ac:dyDescent="0.4">
      <c r="A22" s="9"/>
      <c r="C22" s="10"/>
      <c r="M22" s="10"/>
    </row>
    <row r="23" spans="1:13" ht="22.5" x14ac:dyDescent="0.4">
      <c r="A23" s="9"/>
      <c r="C23" s="10"/>
      <c r="M23" s="10"/>
    </row>
  </sheetData>
  <sortState xmlns:xlrd2="http://schemas.microsoft.com/office/spreadsheetml/2017/richdata2" ref="A10:U11">
    <sortCondition descending="1" ref="S10:S11"/>
  </sortState>
  <mergeCells count="10">
    <mergeCell ref="I8:K8"/>
    <mergeCell ref="S8:U8"/>
    <mergeCell ref="M7:U7"/>
    <mergeCell ref="C7:K7"/>
    <mergeCell ref="A1:U1"/>
    <mergeCell ref="A2:U2"/>
    <mergeCell ref="A3:U3"/>
    <mergeCell ref="A5:U5"/>
    <mergeCell ref="C6:U6"/>
    <mergeCell ref="A8:A9"/>
  </mergeCells>
  <pageMargins left="0.39" right="0.39" top="0.39" bottom="0.39" header="0" footer="0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کاور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مبالغ تخصیصی اوراق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 Reza MusaZadeh</cp:lastModifiedBy>
  <cp:lastPrinted>2026-06-28T11:45:10Z</cp:lastPrinted>
  <dcterms:created xsi:type="dcterms:W3CDTF">2025-11-22T11:31:26Z</dcterms:created>
  <dcterms:modified xsi:type="dcterms:W3CDTF">2026-06-29T09:07:57Z</dcterms:modified>
</cp:coreProperties>
</file>