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6-لاجورد\عملیات حسابداری\گزارش پرتفوی\1404\14041030\"/>
    </mc:Choice>
  </mc:AlternateContent>
  <xr:revisionPtr revIDLastSave="0" documentId="13_ncr:1_{3208296F-6034-4552-8EEC-01671438774F}" xr6:coauthVersionLast="47" xr6:coauthVersionMax="47" xr10:uidLastSave="{00000000-0000-0000-0000-000000000000}"/>
  <bookViews>
    <workbookView xWindow="-120" yWindow="-120" windowWidth="29040" windowHeight="15840" tabRatio="860" firstSheet="9" activeTab="19" xr2:uid="{00000000-000D-0000-FFFF-FFFF00000000}"/>
  </bookViews>
  <sheets>
    <sheet name="کاور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سرمایه گذاری در صندوق" sheetId="10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مبالغ تخصیصی اوراق" sheetId="12" r:id="rId13"/>
    <sheet name="درآمد سود سهام" sheetId="15" r:id="rId14"/>
    <sheet name="درآمد سود صندوق" sheetId="16" r:id="rId15"/>
    <sheet name="سود اوراق بهادار" sheetId="17" r:id="rId16"/>
    <sheet name="سود سپرده بانکی" sheetId="18" r:id="rId17"/>
    <sheet name="درآمد ناشی از تغییر قیمت اوراق" sheetId="21" r:id="rId18"/>
    <sheet name="درآمد ناشی از فروش" sheetId="19" r:id="rId19"/>
    <sheet name="درآمد اعمال اختیار" sheetId="23" r:id="rId20"/>
  </sheets>
  <externalReferences>
    <externalReference r:id="rId21"/>
  </externalReferences>
  <definedNames>
    <definedName name="_xlnm._FilterDatabase" localSheetId="19" hidden="1">'درآمد اعمال اختیار'!$A$8:$Q$24</definedName>
    <definedName name="_xlnm._FilterDatabase" localSheetId="10" hidden="1">'درآمد سپرده بانکی'!$A$8:$I$11</definedName>
    <definedName name="_xlnm._FilterDatabase" localSheetId="5" hidden="1">سپرده!$A$8:$K$12</definedName>
    <definedName name="_xlnm._FilterDatabase" localSheetId="16" hidden="1">'سود سپرده بانکی'!$A$7:$M$11</definedName>
    <definedName name="_xlnm.Print_Area" localSheetId="4">اوراق!$A$1:$AL$13</definedName>
    <definedName name="_xlnm.Print_Area" localSheetId="2">'اوراق مشتقه'!$A$1:$V$24</definedName>
    <definedName name="_xlnm.Print_Area" localSheetId="6">درآمد!$A$1:$J$14</definedName>
    <definedName name="_xlnm.Print_Area" localSheetId="19">'درآمد اعمال اختیار'!$A$1:$R$26</definedName>
    <definedName name="_xlnm.Print_Area" localSheetId="10">'درآمد سپرده بانکی'!$A$1:$J$13</definedName>
    <definedName name="_xlnm.Print_Area" localSheetId="9">'درآمد سرمایه گذاری در اوراق به'!$A$1:$V$16</definedName>
    <definedName name="_xlnm.Print_Area" localSheetId="7">'درآمد سرمایه گذاری در سهام'!$A$1:$V$87</definedName>
    <definedName name="_xlnm.Print_Area" localSheetId="8">'درآمد سرمایه گذاری در صندوق'!$A$1:$V$29</definedName>
    <definedName name="_xlnm.Print_Area" localSheetId="13">'درآمد سود سهام'!$A$1:$N$28</definedName>
    <definedName name="_xlnm.Print_Area" localSheetId="14">'درآمد سود صندوق'!$A$1:$L$12</definedName>
    <definedName name="_xlnm.Print_Area" localSheetId="17">'درآمد ناشی از تغییر قیمت اوراق'!$A$1:$R$76</definedName>
    <definedName name="_xlnm.Print_Area" localSheetId="18">'درآمد ناشی از فروش'!$A$1:$R$71</definedName>
    <definedName name="_xlnm.Print_Area" localSheetId="11">'سایر درآمدها'!$A$1:$F$9</definedName>
    <definedName name="_xlnm.Print_Area" localSheetId="5">سپرده!$A$1:$L$13</definedName>
    <definedName name="_xlnm.Print_Area" localSheetId="1">سهام!$A$1:$Z$32</definedName>
    <definedName name="_xlnm.Print_Area" localSheetId="15">'سود اوراق بهادار'!$A$1:$N$15</definedName>
    <definedName name="_xlnm.Print_Area" localSheetId="16">'سود سپرده بانکی'!$A$1:$N$12</definedName>
    <definedName name="_xlnm.Print_Area" localSheetId="12">'مبالغ تخصیصی اوراق'!$A$1:$T$10</definedName>
    <definedName name="_xlnm.Print_Area" localSheetId="3">'واحدهای صندوق'!$A$1:$Z$18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6" i="9" l="1"/>
  <c r="E86" i="9"/>
  <c r="G86" i="9"/>
  <c r="I86" i="9"/>
  <c r="K86" i="9" s="1"/>
  <c r="M86" i="9"/>
  <c r="O86" i="9"/>
  <c r="Q86" i="9"/>
  <c r="S86" i="9"/>
  <c r="U86" i="9"/>
  <c r="S68" i="9"/>
  <c r="Q68" i="9"/>
  <c r="O68" i="9"/>
  <c r="M68" i="9"/>
  <c r="I68" i="9"/>
  <c r="G68" i="9"/>
  <c r="E68" i="9"/>
  <c r="C68" i="9"/>
  <c r="C27" i="9"/>
  <c r="C38" i="9" s="1"/>
  <c r="C57" i="9" s="1"/>
  <c r="E27" i="9"/>
  <c r="E38" i="9" s="1"/>
  <c r="E57" i="9" s="1"/>
  <c r="G27" i="9"/>
  <c r="G38" i="9" s="1"/>
  <c r="G57" i="9" s="1"/>
  <c r="M27" i="9"/>
  <c r="M38" i="9" s="1"/>
  <c r="M57" i="9" s="1"/>
  <c r="O27" i="9"/>
  <c r="O38" i="9" s="1"/>
  <c r="O57" i="9" s="1"/>
  <c r="Q27" i="9"/>
  <c r="Q38" i="9" s="1"/>
  <c r="I10" i="10"/>
  <c r="I11" i="10"/>
  <c r="I12" i="10"/>
  <c r="I13" i="10"/>
  <c r="I14" i="10"/>
  <c r="I15" i="10"/>
  <c r="G28" i="10"/>
  <c r="E28" i="10"/>
  <c r="W45" i="2"/>
  <c r="W46" i="2" s="1"/>
  <c r="W44" i="2"/>
  <c r="W43" i="2"/>
  <c r="W42" i="2"/>
  <c r="W41" i="2"/>
  <c r="S21" i="9"/>
  <c r="S23" i="9"/>
  <c r="S25" i="9"/>
  <c r="S26" i="9"/>
  <c r="S39" i="9"/>
  <c r="S41" i="9"/>
  <c r="S44" i="9"/>
  <c r="S45" i="9"/>
  <c r="S46" i="9"/>
  <c r="S49" i="9"/>
  <c r="S51" i="9"/>
  <c r="S56" i="9"/>
  <c r="S69" i="9"/>
  <c r="S72" i="9"/>
  <c r="S73" i="9"/>
  <c r="S77" i="9"/>
  <c r="I23" i="9"/>
  <c r="I25" i="9"/>
  <c r="I26" i="9"/>
  <c r="I39" i="9"/>
  <c r="I41" i="9"/>
  <c r="I44" i="9"/>
  <c r="I45" i="9"/>
  <c r="I46" i="9"/>
  <c r="I49" i="9"/>
  <c r="I51" i="9"/>
  <c r="I56" i="9"/>
  <c r="I69" i="9"/>
  <c r="I72" i="9"/>
  <c r="I73" i="9"/>
  <c r="I77" i="9"/>
  <c r="I21" i="9"/>
  <c r="Q27" i="19"/>
  <c r="I27" i="19"/>
  <c r="Q28" i="10"/>
  <c r="S28" i="10"/>
  <c r="I16" i="10"/>
  <c r="I28" i="10" s="1"/>
  <c r="I73" i="19"/>
  <c r="T28" i="19"/>
  <c r="S28" i="19"/>
  <c r="S27" i="19"/>
  <c r="Q57" i="9" l="1"/>
  <c r="S16" i="10"/>
  <c r="E30" i="10"/>
  <c r="I20" i="9"/>
  <c r="I22" i="9"/>
  <c r="I24" i="9"/>
  <c r="I42" i="9"/>
  <c r="I43" i="9"/>
  <c r="I40" i="9"/>
  <c r="I47" i="9"/>
  <c r="I48" i="9"/>
  <c r="I50" i="9"/>
  <c r="I52" i="9"/>
  <c r="I54" i="9"/>
  <c r="I55" i="9"/>
  <c r="I71" i="9"/>
  <c r="I74" i="9"/>
  <c r="I75" i="9"/>
  <c r="I76" i="9"/>
  <c r="I81" i="21"/>
  <c r="I79" i="21"/>
  <c r="Q81" i="21"/>
  <c r="Q79" i="21"/>
  <c r="I44" i="21"/>
  <c r="Q44" i="21"/>
  <c r="O44" i="21"/>
  <c r="K44" i="21"/>
  <c r="M44" i="21"/>
  <c r="E44" i="21"/>
  <c r="C44" i="21"/>
  <c r="V45" i="21"/>
  <c r="V44" i="21"/>
  <c r="E27" i="15"/>
  <c r="M27" i="15"/>
  <c r="K27" i="15"/>
  <c r="I27" i="15"/>
  <c r="C27" i="15"/>
  <c r="G27" i="15"/>
  <c r="M23" i="15"/>
  <c r="M24" i="15"/>
  <c r="M25" i="15"/>
  <c r="M26" i="15"/>
  <c r="G23" i="15"/>
  <c r="G24" i="15"/>
  <c r="G25" i="15"/>
  <c r="G26" i="15"/>
  <c r="G15" i="13"/>
  <c r="G14" i="13"/>
  <c r="C14" i="13"/>
  <c r="C15" i="13" s="1"/>
  <c r="O15" i="5"/>
  <c r="S15" i="5"/>
  <c r="S16" i="5" s="1"/>
  <c r="AK10" i="5"/>
  <c r="AK11" i="5"/>
  <c r="AI12" i="5"/>
  <c r="C20" i="4"/>
  <c r="G20" i="4"/>
  <c r="K34" i="2"/>
  <c r="E36" i="2"/>
  <c r="E35" i="2"/>
  <c r="G35" i="2" s="1"/>
  <c r="C34" i="2"/>
  <c r="W31" i="2"/>
  <c r="G11" i="13"/>
  <c r="G10" i="13"/>
  <c r="C11" i="13"/>
  <c r="C10" i="13"/>
  <c r="I10" i="11"/>
  <c r="S14" i="11"/>
  <c r="S13" i="11"/>
  <c r="S12" i="11"/>
  <c r="S11" i="11"/>
  <c r="S10" i="11"/>
  <c r="S27" i="10"/>
  <c r="E12" i="8"/>
  <c r="I12" i="8" s="1"/>
  <c r="I85" i="9"/>
  <c r="I80" i="9"/>
  <c r="I13" i="9"/>
  <c r="I82" i="9"/>
  <c r="I10" i="9"/>
  <c r="I81" i="9"/>
  <c r="S85" i="9"/>
  <c r="S80" i="9"/>
  <c r="S13" i="9"/>
  <c r="S82" i="9"/>
  <c r="S10" i="9"/>
  <c r="S81" i="9"/>
  <c r="S20" i="9"/>
  <c r="S43" i="9"/>
  <c r="S54" i="9"/>
  <c r="S76" i="9"/>
  <c r="I19" i="9"/>
  <c r="I83" i="9"/>
  <c r="I11" i="9"/>
  <c r="S70" i="9"/>
  <c r="S78" i="9"/>
  <c r="S17" i="9"/>
  <c r="S15" i="9"/>
  <c r="S16" i="9"/>
  <c r="S79" i="9"/>
  <c r="S74" i="9"/>
  <c r="S84" i="9"/>
  <c r="S48" i="9"/>
  <c r="S22" i="9"/>
  <c r="S24" i="9"/>
  <c r="S50" i="9"/>
  <c r="S52" i="9"/>
  <c r="S55" i="9"/>
  <c r="S47" i="9"/>
  <c r="S75" i="9"/>
  <c r="S18" i="9"/>
  <c r="S19" i="9"/>
  <c r="S71" i="9"/>
  <c r="S40" i="9"/>
  <c r="S42" i="9"/>
  <c r="S83" i="9"/>
  <c r="S11" i="9"/>
  <c r="S53" i="9"/>
  <c r="S14" i="9"/>
  <c r="Q29" i="23"/>
  <c r="Q30" i="23" s="1"/>
  <c r="K25" i="23"/>
  <c r="G89" i="9" s="1"/>
  <c r="M25" i="23"/>
  <c r="Q25" i="23"/>
  <c r="M27" i="19"/>
  <c r="O27" i="19"/>
  <c r="G27" i="19"/>
  <c r="O70" i="19"/>
  <c r="O55" i="19"/>
  <c r="C70" i="19"/>
  <c r="E70" i="19"/>
  <c r="G70" i="19"/>
  <c r="K70" i="19"/>
  <c r="M70" i="19"/>
  <c r="K55" i="19"/>
  <c r="C55" i="19"/>
  <c r="E55" i="19"/>
  <c r="M55" i="19"/>
  <c r="G62" i="21"/>
  <c r="E62" i="21"/>
  <c r="O62" i="21"/>
  <c r="M62" i="21"/>
  <c r="G44" i="21"/>
  <c r="G29" i="15"/>
  <c r="M2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9" i="15"/>
  <c r="C30" i="15"/>
  <c r="E30" i="15"/>
  <c r="M88" i="9"/>
  <c r="K30" i="15"/>
  <c r="M10" i="15"/>
  <c r="M11" i="15"/>
  <c r="M12" i="15"/>
  <c r="M13" i="15"/>
  <c r="M14" i="15"/>
  <c r="M15" i="15"/>
  <c r="M16" i="15"/>
  <c r="M17" i="15"/>
  <c r="M18" i="15"/>
  <c r="M19" i="15"/>
  <c r="M20" i="15"/>
  <c r="M21" i="15"/>
  <c r="M22" i="15"/>
  <c r="M9" i="15"/>
  <c r="I10" i="7"/>
  <c r="K10" i="7" s="1"/>
  <c r="I11" i="7"/>
  <c r="K11" i="7" s="1"/>
  <c r="I9" i="7"/>
  <c r="K9" i="7" s="1"/>
  <c r="O12" i="5"/>
  <c r="Q12" i="5"/>
  <c r="Q15" i="5" s="1"/>
  <c r="S12" i="5"/>
  <c r="W12" i="5"/>
  <c r="U12" i="5"/>
  <c r="AA12" i="5"/>
  <c r="Y12" i="5"/>
  <c r="AI15" i="5"/>
  <c r="W20" i="4"/>
  <c r="G17" i="4"/>
  <c r="G21" i="4" l="1"/>
  <c r="K28" i="23"/>
  <c r="Q55" i="19"/>
  <c r="T55" i="19" s="1"/>
  <c r="W44" i="21"/>
  <c r="I30" i="15"/>
  <c r="C88" i="9"/>
  <c r="AK12" i="5"/>
  <c r="AK15" i="5" s="1"/>
  <c r="Q70" i="19"/>
  <c r="Q73" i="19" s="1"/>
  <c r="I70" i="19"/>
  <c r="I55" i="19"/>
  <c r="T56" i="19" s="1"/>
  <c r="G55" i="19"/>
  <c r="T27" i="19"/>
  <c r="W45" i="21"/>
  <c r="M30" i="15"/>
  <c r="G30" i="15"/>
  <c r="AC14" i="5"/>
  <c r="W17" i="4" l="1"/>
  <c r="W21" i="4" s="1"/>
  <c r="U17" i="4"/>
  <c r="U20" i="4" s="1"/>
  <c r="Q17" i="4"/>
  <c r="O17" i="4"/>
  <c r="O20" i="4" s="1"/>
  <c r="M17" i="4"/>
  <c r="M20" i="4" s="1"/>
  <c r="K17" i="4"/>
  <c r="K20" i="4" s="1"/>
  <c r="I17" i="4"/>
  <c r="I20" i="4" s="1"/>
  <c r="E17" i="4"/>
  <c r="E20" i="4" s="1"/>
  <c r="C17" i="4"/>
  <c r="Y10" i="4"/>
  <c r="Y14" i="4"/>
  <c r="Y12" i="4"/>
  <c r="Y16" i="4"/>
  <c r="Y15" i="4"/>
  <c r="Y13" i="4"/>
  <c r="Y11" i="4"/>
  <c r="I31" i="2"/>
  <c r="I34" i="2" s="1"/>
  <c r="Q12" i="2"/>
  <c r="Q18" i="2"/>
  <c r="Q25" i="2"/>
  <c r="Q13" i="2"/>
  <c r="Q27" i="2"/>
  <c r="Q11" i="2"/>
  <c r="Q24" i="2"/>
  <c r="Q28" i="2"/>
  <c r="Q26" i="2"/>
  <c r="Q14" i="2"/>
  <c r="Q23" i="2"/>
  <c r="Q22" i="2"/>
  <c r="Q15" i="2"/>
  <c r="Q17" i="2"/>
  <c r="Q29" i="2"/>
  <c r="Q30" i="2"/>
  <c r="Q16" i="2"/>
  <c r="Q21" i="2"/>
  <c r="Q20" i="2"/>
  <c r="Q19" i="2"/>
  <c r="W35" i="2"/>
  <c r="U35" i="2"/>
  <c r="Y18" i="2"/>
  <c r="Y25" i="2"/>
  <c r="Y13" i="2"/>
  <c r="Y27" i="2"/>
  <c r="Y11" i="2"/>
  <c r="Y24" i="2"/>
  <c r="Y28" i="2"/>
  <c r="Y26" i="2"/>
  <c r="Y14" i="2"/>
  <c r="Y23" i="2"/>
  <c r="Y22" i="2"/>
  <c r="Y15" i="2"/>
  <c r="Y17" i="2"/>
  <c r="Y29" i="2"/>
  <c r="Y30" i="2"/>
  <c r="Y16" i="2"/>
  <c r="Y21" i="2"/>
  <c r="Y12" i="2"/>
  <c r="Y20" i="2"/>
  <c r="Y19" i="2"/>
  <c r="U31" i="2"/>
  <c r="M31" i="2"/>
  <c r="M34" i="2" s="1"/>
  <c r="C31" i="2"/>
  <c r="M11" i="17"/>
  <c r="M10" i="17"/>
  <c r="M13" i="17"/>
  <c r="M9" i="17"/>
  <c r="M12" i="17"/>
  <c r="G11" i="17"/>
  <c r="G10" i="17"/>
  <c r="G13" i="17"/>
  <c r="G9" i="17"/>
  <c r="G12" i="17"/>
  <c r="M10" i="18"/>
  <c r="M9" i="18"/>
  <c r="G10" i="18"/>
  <c r="G9" i="18"/>
  <c r="I11" i="11"/>
  <c r="I12" i="11"/>
  <c r="I13" i="11"/>
  <c r="I14" i="11"/>
  <c r="C75" i="21"/>
  <c r="E75" i="21"/>
  <c r="G75" i="21"/>
  <c r="O75" i="21"/>
  <c r="M75" i="21"/>
  <c r="K75" i="21"/>
  <c r="I25" i="23"/>
  <c r="G25" i="23"/>
  <c r="Q89" i="9"/>
  <c r="O25" i="23"/>
  <c r="C15" i="11"/>
  <c r="E15" i="11"/>
  <c r="G15" i="11"/>
  <c r="Q15" i="11"/>
  <c r="M15" i="11"/>
  <c r="O15" i="11"/>
  <c r="C30" i="10"/>
  <c r="I84" i="9"/>
  <c r="E11" i="14"/>
  <c r="I14" i="16"/>
  <c r="C62" i="21"/>
  <c r="K62" i="21"/>
  <c r="M11" i="18" l="1"/>
  <c r="Q62" i="21"/>
  <c r="T62" i="21" s="1"/>
  <c r="W36" i="2"/>
  <c r="W37" i="2" s="1"/>
  <c r="U36" i="2"/>
  <c r="Q19" i="4"/>
  <c r="Q20" i="4" s="1"/>
  <c r="I15" i="11"/>
  <c r="K10" i="11" s="1"/>
  <c r="S15" i="11"/>
  <c r="I62" i="21"/>
  <c r="T63" i="21" s="1"/>
  <c r="I75" i="21"/>
  <c r="Q75" i="21"/>
  <c r="Y17" i="4"/>
  <c r="Y20" i="4" s="1"/>
  <c r="Q33" i="2"/>
  <c r="Y31" i="2"/>
  <c r="Y34" i="2" s="1"/>
  <c r="K27" i="19"/>
  <c r="E27" i="19"/>
  <c r="C27" i="19"/>
  <c r="A3" i="19"/>
  <c r="C11" i="18"/>
  <c r="C14" i="18" s="1"/>
  <c r="E11" i="18"/>
  <c r="G11" i="18"/>
  <c r="G14" i="18" s="1"/>
  <c r="K11" i="18"/>
  <c r="I11" i="18"/>
  <c r="I14" i="18" s="1"/>
  <c r="M14" i="18"/>
  <c r="A3" i="18"/>
  <c r="K14" i="17"/>
  <c r="E14" i="17"/>
  <c r="G14" i="17"/>
  <c r="I14" i="17"/>
  <c r="I17" i="17" s="1"/>
  <c r="M14" i="17"/>
  <c r="C14" i="17"/>
  <c r="C17" i="17" s="1"/>
  <c r="K11" i="16"/>
  <c r="I11" i="16"/>
  <c r="A3" i="17"/>
  <c r="A3" i="16"/>
  <c r="C89" i="9"/>
  <c r="A3" i="15"/>
  <c r="Q9" i="12"/>
  <c r="A3" i="12"/>
  <c r="A3" i="14"/>
  <c r="G12" i="13"/>
  <c r="E11" i="8" s="1"/>
  <c r="C12" i="13"/>
  <c r="E11" i="13" s="1"/>
  <c r="A3" i="13"/>
  <c r="A3" i="11"/>
  <c r="I17" i="10"/>
  <c r="I18" i="10"/>
  <c r="I19" i="10"/>
  <c r="I20" i="10"/>
  <c r="I21" i="10"/>
  <c r="I22" i="10"/>
  <c r="I24" i="10"/>
  <c r="I25" i="10"/>
  <c r="I26" i="10"/>
  <c r="I27" i="10"/>
  <c r="I23" i="10"/>
  <c r="S11" i="10"/>
  <c r="S12" i="10"/>
  <c r="S13" i="10"/>
  <c r="S14" i="10"/>
  <c r="S15" i="10"/>
  <c r="S17" i="10"/>
  <c r="S18" i="10"/>
  <c r="S19" i="10"/>
  <c r="S20" i="10"/>
  <c r="S21" i="10"/>
  <c r="S22" i="10"/>
  <c r="S24" i="10"/>
  <c r="S25" i="10"/>
  <c r="S26" i="10"/>
  <c r="S23" i="10"/>
  <c r="S10" i="10"/>
  <c r="A3" i="10"/>
  <c r="C28" i="10"/>
  <c r="C31" i="10" s="1"/>
  <c r="M28" i="10"/>
  <c r="O28" i="10"/>
  <c r="I70" i="9"/>
  <c r="I78" i="9"/>
  <c r="I17" i="9"/>
  <c r="I15" i="9"/>
  <c r="I16" i="9"/>
  <c r="I79" i="9"/>
  <c r="I18" i="9"/>
  <c r="I53" i="9"/>
  <c r="I14" i="9"/>
  <c r="I12" i="9"/>
  <c r="I27" i="9" s="1"/>
  <c r="S12" i="9"/>
  <c r="K27" i="9" l="1"/>
  <c r="K38" i="9" s="1"/>
  <c r="I38" i="9"/>
  <c r="I57" i="9" s="1"/>
  <c r="S27" i="9"/>
  <c r="K14" i="11"/>
  <c r="K13" i="11"/>
  <c r="K12" i="11"/>
  <c r="U11" i="11"/>
  <c r="E10" i="8"/>
  <c r="I10" i="8" s="1"/>
  <c r="I11" i="8"/>
  <c r="I11" i="13"/>
  <c r="I10" i="13"/>
  <c r="I12" i="13" s="1"/>
  <c r="E10" i="13"/>
  <c r="E12" i="13" s="1"/>
  <c r="U10" i="11"/>
  <c r="U14" i="11"/>
  <c r="U12" i="11"/>
  <c r="K11" i="11"/>
  <c r="U13" i="11"/>
  <c r="C17" i="11"/>
  <c r="C18" i="11" s="1"/>
  <c r="G17" i="17"/>
  <c r="G17" i="11"/>
  <c r="G18" i="11" s="1"/>
  <c r="E17" i="11"/>
  <c r="E18" i="11" s="1"/>
  <c r="I78" i="21"/>
  <c r="O17" i="11"/>
  <c r="O18" i="11" s="1"/>
  <c r="Q78" i="21"/>
  <c r="E88" i="9"/>
  <c r="E89" i="9" s="1"/>
  <c r="M17" i="17"/>
  <c r="M17" i="11"/>
  <c r="M18" i="11" s="1"/>
  <c r="Q17" i="11"/>
  <c r="Q30" i="10"/>
  <c r="Q31" i="10" s="1"/>
  <c r="K14" i="16"/>
  <c r="M30" i="10"/>
  <c r="M31" i="10" s="1"/>
  <c r="M89" i="9"/>
  <c r="O30" i="10"/>
  <c r="K16" i="10"/>
  <c r="K39" i="9" l="1"/>
  <c r="U27" i="9"/>
  <c r="U38" i="9" s="1"/>
  <c r="S38" i="9"/>
  <c r="S57" i="9" s="1"/>
  <c r="K21" i="9"/>
  <c r="K72" i="9"/>
  <c r="K73" i="9"/>
  <c r="K25" i="9"/>
  <c r="K26" i="9"/>
  <c r="K77" i="9"/>
  <c r="K45" i="9"/>
  <c r="K69" i="9"/>
  <c r="K56" i="9"/>
  <c r="K41" i="9"/>
  <c r="K51" i="9"/>
  <c r="K49" i="9"/>
  <c r="K23" i="9"/>
  <c r="K44" i="9"/>
  <c r="K46" i="9"/>
  <c r="K15" i="11"/>
  <c r="E9" i="8"/>
  <c r="I9" i="8" s="1"/>
  <c r="U16" i="10"/>
  <c r="U11" i="10"/>
  <c r="K43" i="9"/>
  <c r="K54" i="9"/>
  <c r="K40" i="9"/>
  <c r="K55" i="9"/>
  <c r="K52" i="9"/>
  <c r="K50" i="9"/>
  <c r="K48" i="9"/>
  <c r="K47" i="9"/>
  <c r="K76" i="9"/>
  <c r="K24" i="9"/>
  <c r="K71" i="9"/>
  <c r="K75" i="9"/>
  <c r="K42" i="9"/>
  <c r="K22" i="9"/>
  <c r="K74" i="9"/>
  <c r="K20" i="9"/>
  <c r="K13" i="9"/>
  <c r="K10" i="9"/>
  <c r="K80" i="9"/>
  <c r="K82" i="9"/>
  <c r="K81" i="9"/>
  <c r="K85" i="9"/>
  <c r="K83" i="9"/>
  <c r="K11" i="9"/>
  <c r="K53" i="9"/>
  <c r="K19" i="9"/>
  <c r="U15" i="11"/>
  <c r="I17" i="11"/>
  <c r="I18" i="11" s="1"/>
  <c r="S17" i="11"/>
  <c r="S18" i="11" s="1"/>
  <c r="Q18" i="11"/>
  <c r="G30" i="10"/>
  <c r="G31" i="10" s="1"/>
  <c r="Q88" i="9"/>
  <c r="Q90" i="9" s="1"/>
  <c r="Q91" i="9" s="1"/>
  <c r="S30" i="10"/>
  <c r="S31" i="10" s="1"/>
  <c r="U25" i="10"/>
  <c r="E31" i="10"/>
  <c r="O31" i="10"/>
  <c r="K15" i="10"/>
  <c r="U21" i="10"/>
  <c r="U13" i="10"/>
  <c r="U19" i="10"/>
  <c r="U18" i="10"/>
  <c r="U20" i="10"/>
  <c r="U24" i="10"/>
  <c r="K12" i="10"/>
  <c r="K20" i="10"/>
  <c r="K21" i="10"/>
  <c r="K24" i="10"/>
  <c r="K11" i="10"/>
  <c r="K25" i="10"/>
  <c r="K14" i="10"/>
  <c r="K27" i="10"/>
  <c r="K17" i="10"/>
  <c r="K22" i="10"/>
  <c r="K10" i="10"/>
  <c r="K19" i="10"/>
  <c r="K26" i="10"/>
  <c r="K18" i="10"/>
  <c r="K13" i="10"/>
  <c r="K23" i="10"/>
  <c r="U12" i="10"/>
  <c r="U14" i="10"/>
  <c r="U22" i="10"/>
  <c r="U15" i="10"/>
  <c r="U26" i="10"/>
  <c r="U27" i="10"/>
  <c r="U23" i="10"/>
  <c r="U17" i="10"/>
  <c r="U10" i="10"/>
  <c r="K70" i="9"/>
  <c r="K16" i="9"/>
  <c r="K18" i="9"/>
  <c r="K14" i="9"/>
  <c r="K12" i="9"/>
  <c r="K78" i="9"/>
  <c r="K15" i="9"/>
  <c r="K17" i="9"/>
  <c r="K84" i="9"/>
  <c r="K79" i="9"/>
  <c r="U81" i="9" l="1"/>
  <c r="U40" i="9"/>
  <c r="U71" i="9"/>
  <c r="U79" i="9"/>
  <c r="U14" i="9"/>
  <c r="U19" i="9"/>
  <c r="U55" i="9"/>
  <c r="U47" i="9"/>
  <c r="U48" i="9"/>
  <c r="U11" i="9"/>
  <c r="U74" i="9"/>
  <c r="U24" i="9"/>
  <c r="U83" i="9"/>
  <c r="K57" i="9"/>
  <c r="K68" i="9" s="1"/>
  <c r="U70" i="9"/>
  <c r="U75" i="9"/>
  <c r="U10" i="9"/>
  <c r="U20" i="9"/>
  <c r="U43" i="9"/>
  <c r="U76" i="9"/>
  <c r="U52" i="9"/>
  <c r="U16" i="9"/>
  <c r="U80" i="9"/>
  <c r="U13" i="9"/>
  <c r="U82" i="9"/>
  <c r="U44" i="9"/>
  <c r="U56" i="9"/>
  <c r="U51" i="9"/>
  <c r="U26" i="9"/>
  <c r="U45" i="9"/>
  <c r="U41" i="9"/>
  <c r="U21" i="9"/>
  <c r="U46" i="9"/>
  <c r="U49" i="9"/>
  <c r="U69" i="9"/>
  <c r="U77" i="9"/>
  <c r="U23" i="9"/>
  <c r="E8" i="8"/>
  <c r="I8" i="8" s="1"/>
  <c r="I13" i="8" s="1"/>
  <c r="U72" i="9"/>
  <c r="U25" i="9"/>
  <c r="U73" i="9"/>
  <c r="U39" i="9"/>
  <c r="K28" i="10"/>
  <c r="I30" i="10"/>
  <c r="I31" i="10" s="1"/>
  <c r="U28" i="10"/>
  <c r="A3" i="9"/>
  <c r="I12" i="7"/>
  <c r="I15" i="7" s="1"/>
  <c r="G12" i="7"/>
  <c r="G15" i="7" s="1"/>
  <c r="E12" i="7"/>
  <c r="E15" i="7" s="1"/>
  <c r="C12" i="7"/>
  <c r="C15" i="7" s="1"/>
  <c r="K12" i="7"/>
  <c r="K15" i="7" s="1"/>
  <c r="AC12" i="5"/>
  <c r="AC15" i="5" s="1"/>
  <c r="AG12" i="5"/>
  <c r="AG15" i="5" s="1"/>
  <c r="AI16" i="5"/>
  <c r="U54" i="9" l="1"/>
  <c r="U53" i="9"/>
  <c r="U18" i="9"/>
  <c r="U42" i="9"/>
  <c r="U78" i="9"/>
  <c r="U17" i="9"/>
  <c r="U12" i="9"/>
  <c r="U50" i="9"/>
  <c r="U57" i="9" s="1"/>
  <c r="U68" i="9" s="1"/>
  <c r="U22" i="9"/>
  <c r="U85" i="9"/>
  <c r="U84" i="9"/>
  <c r="U15" i="9"/>
  <c r="E13" i="8"/>
  <c r="G11" i="8" s="1"/>
  <c r="E31" i="2"/>
  <c r="G31" i="2"/>
  <c r="G36" i="2" s="1"/>
  <c r="K31" i="2"/>
  <c r="O31" i="2"/>
  <c r="O34" i="2" s="1"/>
  <c r="Q31" i="2"/>
  <c r="Q34" i="2" s="1"/>
  <c r="G8" i="8" l="1"/>
  <c r="G9" i="8"/>
  <c r="G10" i="8"/>
  <c r="G12" i="8"/>
  <c r="E16" i="8"/>
  <c r="G13" i="8" l="1"/>
  <c r="G88" i="9"/>
  <c r="G90" i="9" s="1"/>
  <c r="O88" i="9"/>
  <c r="S88" i="9" s="1"/>
  <c r="G91" i="9" l="1"/>
  <c r="I88" i="9"/>
  <c r="I89" i="9" s="1"/>
  <c r="S89" i="9"/>
  <c r="O89" i="9"/>
</calcChain>
</file>

<file path=xl/sharedStrings.xml><?xml version="1.0" encoding="utf-8"?>
<sst xmlns="http://schemas.openxmlformats.org/spreadsheetml/2006/main" count="838" uniqueCount="259">
  <si>
    <t>صندوق سرمایه‌گذاری اختصاصی بازارگردانی لاجورد دماوند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</si>
  <si>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</si>
  <si>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</si>
  <si>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</si>
  <si>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</si>
  <si>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</si>
  <si>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</si>
  <si>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</si>
  <si>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</si>
  <si>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</si>
  <si>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</si>
  <si>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</si>
  <si>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</si>
  <si>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</si>
  <si>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</si>
  <si>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</si>
  <si>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</si>
  <si>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</si>
  <si>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</si>
  <si>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</si>
  <si>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</si>
  <si>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</si>
  <si>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</si>
  <si>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</si>
  <si>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صبا فولاد خلیج فارس</t>
  </si>
  <si>
    <t>سرمایه‌گذاری‌غدیر(هلدینگ‌</t>
  </si>
  <si>
    <t>بیمه اتکایی امین</t>
  </si>
  <si>
    <t>فولاد سیرجان ایرانیان</t>
  </si>
  <si>
    <t>لیزینگ اقتصاد نوین</t>
  </si>
  <si>
    <t>ح . بیمه اتکایی امین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</si>
  <si>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</si>
  <si>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</si>
  <si>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</si>
  <si>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</si>
  <si>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</si>
  <si>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</si>
  <si>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</si>
  <si>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</si>
  <si>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تعداد اوراق</t>
  </si>
  <si>
    <t>اختیار خرید</t>
  </si>
  <si>
    <t>موقعیت فروش</t>
  </si>
  <si>
    <t>-</t>
  </si>
  <si>
    <t>1404/09/09</t>
  </si>
  <si>
    <t>اختیارخ فصبا-2400-14041105</t>
  </si>
  <si>
    <t>1404/11/05</t>
  </si>
  <si>
    <t>اختیارخ فصبا-3200-14041105</t>
  </si>
  <si>
    <t>اختیارخ فصبا-3000-14041105</t>
  </si>
  <si>
    <t>اختیارخ فصبا-3400-14041105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</si>
  <si>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</si>
  <si>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</si>
  <si>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</si>
  <si>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</si>
  <si>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</si>
  <si>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سپر سرمایه بیدار- ثابت</t>
  </si>
  <si>
    <t>صندوق س. سپید دماوند-د</t>
  </si>
  <si>
    <t>صندوق اندیشه ورزان صباتامین -د</t>
  </si>
  <si>
    <t>صندوق س.درآمدثابت شمیم تابان-د</t>
  </si>
  <si>
    <t>صندوق س. نوع دوم نیلی دماوند-د</t>
  </si>
  <si>
    <t>صندوق س توسعه سرمایه نیکی-ثابت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</si>
  <si>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</si>
  <si>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</si>
  <si>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</si>
  <si>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</si>
  <si>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</si>
  <si>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</si>
  <si>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</si>
  <si>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پدیده شیمی غرب 14060704</t>
  </si>
  <si>
    <t>بله</t>
  </si>
  <si>
    <t>1401/07/04</t>
  </si>
  <si>
    <t>1406/07/04</t>
  </si>
  <si>
    <t>صکوک اجاره گل گهر504-3ماهه23%</t>
  </si>
  <si>
    <t>1403/04/18</t>
  </si>
  <si>
    <t>1405/04/18</t>
  </si>
  <si>
    <t>سپرده های بانکی</t>
  </si>
  <si>
    <t>مبلغ</t>
  </si>
  <si>
    <t>افزایش</t>
  </si>
  <si>
    <t>کاهش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</si>
  <si>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</si>
  <si>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</si>
  <si>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</si>
  <si>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</si>
  <si>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</si>
  <si>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</si>
  <si>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</si>
  <si>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</si>
  <si>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</si>
  <si>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</si>
  <si>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</si>
  <si>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</si>
  <si>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</si>
  <si>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</si>
  <si>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</si>
  <si>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داروسازی‌ کوثر</t>
  </si>
  <si>
    <t>درآمد سود صندوق</t>
  </si>
  <si>
    <t>صندوق س. آریا-د</t>
  </si>
  <si>
    <t>صندوق سرمایه گذاری آرامش-ثابت</t>
  </si>
  <si>
    <t>صندوق س.درآمد ثابت پاسارگاد-د</t>
  </si>
  <si>
    <t>صندوق س اعتماد هامرز-ثابت</t>
  </si>
  <si>
    <t>صندوق ص.س.درآمد ثابت اطمینان هیوا-د</t>
  </si>
  <si>
    <t>صندوق س.مشترک گنجینه مهر-د</t>
  </si>
  <si>
    <t>صندوق س.اعتماد داریک-د</t>
  </si>
  <si>
    <t>صندوق س یاقوت آگاه-ثابت</t>
  </si>
  <si>
    <t>صندوق تداوم اطمینان تمدن-ثابت</t>
  </si>
  <si>
    <t>صندوق س.درآمد ثابت کیهان-د</t>
  </si>
  <si>
    <t>صندوق س.ثروت افزون فاخر-د</t>
  </si>
  <si>
    <t>عنوان</t>
  </si>
  <si>
    <t>درآمد سود اوراق</t>
  </si>
  <si>
    <t>صکوک اجاره وکغدیر707-بدون ضامن</t>
  </si>
  <si>
    <t>مشارکت ش شیراز0602-3ماهه20.5%</t>
  </si>
  <si>
    <t>مشارکت ش تبریز52-3ماهه18%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</si>
  <si>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</si>
  <si>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</si>
  <si>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</si>
  <si>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</si>
  <si>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</si>
  <si>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</si>
  <si>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</si>
  <si>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</si>
  <si>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نام سپرده بانکی</t>
  </si>
  <si>
    <t>سود سپرده بانکی و گواهی سپرده</t>
  </si>
  <si>
    <t>درصد سود به میانگین سپرده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</si>
  <si>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</si>
  <si>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</si>
  <si>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</si>
  <si>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</si>
  <si>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</si>
  <si>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</si>
  <si>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</si>
  <si>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</si>
  <si>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1404/08/17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</si>
  <si>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</si>
  <si>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</si>
  <si>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</si>
  <si>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</si>
  <si>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</si>
  <si>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نام اختیار</t>
  </si>
  <si>
    <t>کارمزد اعمال</t>
  </si>
  <si>
    <t>مالیات اعمال</t>
  </si>
  <si>
    <t>سود(زیان)اعمال</t>
  </si>
  <si>
    <t>سود و زیان ناشی از تغییر قیمت</t>
  </si>
  <si>
    <t>‫صندوق سرمایه گذاری اختصاصی بازارگردانی لاجورد دماوند</t>
  </si>
  <si>
    <t>گزارش افشا پرتفوی ماهانه</t>
  </si>
  <si>
    <t>در اجرای ابلاغیه شماره 12020093 مورخ 1396/09/05 سازمان بورس اوراق بهادار</t>
  </si>
  <si>
    <t>1- سرمایه گذاری ها</t>
  </si>
  <si>
    <t>1-1- سرمایه گذاری در سهام و حق تقدم سهام</t>
  </si>
  <si>
    <t>(مبالغ به ریال)</t>
  </si>
  <si>
    <t>1-2- سرمایه‌گذاری در واحدهای صندوق های سرمایه گذاری</t>
  </si>
  <si>
    <t>1-3- سرمایه‌گذاری در اوراق بهادار با درآمد ثابت یا علی‌الحساب</t>
  </si>
  <si>
    <t>بانک سینا</t>
  </si>
  <si>
    <t>بانک قرض الحسنه رسالت</t>
  </si>
  <si>
    <t>بانک تجارت</t>
  </si>
  <si>
    <t>1-4- سرمایه‌گذاری در سپرده‌ بانکی</t>
  </si>
  <si>
    <t>2- درآمد حاصل از سرمایه گذاری ها</t>
  </si>
  <si>
    <t>2-1</t>
  </si>
  <si>
    <t>2-3</t>
  </si>
  <si>
    <t>2-4</t>
  </si>
  <si>
    <t>2-5</t>
  </si>
  <si>
    <t>2-1- درآمد حاصل از سرمایه گذاری در سهام و حق تقدم سهام</t>
  </si>
  <si>
    <t>یادداشت1-1-2</t>
  </si>
  <si>
    <t>یادداشت2-1-2</t>
  </si>
  <si>
    <t>یادداشت3-1-2</t>
  </si>
  <si>
    <t>2-2- درآمد حاصل از سرمایه گذاری در واحدهای صندوق</t>
  </si>
  <si>
    <t>یادداشت1-2-2</t>
  </si>
  <si>
    <t>یادداشت2-2-2</t>
  </si>
  <si>
    <t>یادداشت3-2-2</t>
  </si>
  <si>
    <t>2-3- درآمد حاصل از سرمایه گذاری در اوراق بهادار با درآمد ثابت:</t>
  </si>
  <si>
    <t>یادداشت1-3-2</t>
  </si>
  <si>
    <t>یادداشت2-3-2</t>
  </si>
  <si>
    <t>یادداشت3-3-2</t>
  </si>
  <si>
    <t>2-4- درآمد حاصل از سرمایه گذاری در سپرده بانکی و گواهی سپرده</t>
  </si>
  <si>
    <t>یادداشت1-4-2</t>
  </si>
  <si>
    <t>اوراق بهادار با درآمد ثابت</t>
  </si>
  <si>
    <t>درآمد حاصل از تنزیل سود سهام دریافتنی</t>
  </si>
  <si>
    <t>نماد</t>
  </si>
  <si>
    <t>درصد</t>
  </si>
  <si>
    <t xml:space="preserve">2-5- سایر درآمدها </t>
  </si>
  <si>
    <t>2-5-1- مبالغ تخصیص یافته بابت خرید و نگهداری اوراق بهادار با درآمد ثابت (نرخ سود ترجیحی)</t>
  </si>
  <si>
    <t>شرکت تامین سرمایه دماوند</t>
  </si>
  <si>
    <t xml:space="preserve"> مرابحه پدیده شیمی غرب 14040704</t>
  </si>
  <si>
    <t>غرب06</t>
  </si>
  <si>
    <t>2-1-1- درآمد سود سهام</t>
  </si>
  <si>
    <t>صندوق سرمایه‌گذاری نوع دوم نیلی دماوند</t>
  </si>
  <si>
    <t>صندوق سرمایه گذاری گنجینه مهر آسان</t>
  </si>
  <si>
    <t>فروخته شده</t>
  </si>
  <si>
    <t>2-2-1- درآمد سود صندوق</t>
  </si>
  <si>
    <t>2-3-1- سود اوراق بهادار با درآمد ثابت</t>
  </si>
  <si>
    <t>2-4-1- سود سپرده بانکی</t>
  </si>
  <si>
    <t>2-3-1- سود (زیان) ناشی از اعمال اختیار معامله سهام</t>
  </si>
  <si>
    <t>2-1-3- سود(زیان) حاصل از فروش سهام</t>
  </si>
  <si>
    <t>2-2-3- سود(زیان) حاصل از فروش واحد صندوق</t>
  </si>
  <si>
    <t>2-3-3- سود(زیان) حاصل از فروش اوراق بهادار با درآمد ثابت</t>
  </si>
  <si>
    <t>2-2-3- درآمد ناشی از تغییر قیمت اوراق بهادار با درآمد ثابت</t>
  </si>
  <si>
    <t>2-2-2- درآمد ناشی از تغییر قیمت واحد صندوق</t>
  </si>
  <si>
    <t>اختیارخ فصبا-3200-14040909(ضفصبا9261)</t>
  </si>
  <si>
    <t>اختیارخ فصبا-3400-14041105(ضفصبا11401)</t>
  </si>
  <si>
    <t>اختیارخ فصبا-3000-14041105(ضفصبا11381)</t>
  </si>
  <si>
    <t>اختیارخ فصبا-3200-14041105(ضفصبا11391)</t>
  </si>
  <si>
    <t>اختیارخ فصبا-2400-14040909(ضفصبا9221)</t>
  </si>
  <si>
    <t>اختیارخ فصبا-2400-14041105(ضفصبا11351)</t>
  </si>
  <si>
    <t>1404/07/06</t>
  </si>
  <si>
    <t>1404/05/05</t>
  </si>
  <si>
    <t xml:space="preserve"> اختیارخ وکغدیر-14000-03/05/10</t>
  </si>
  <si>
    <t>2-1-2- درآمد ناشی از تغییر قیمت سهام، حق تقدم و اختیار معاملات سهام</t>
  </si>
  <si>
    <t>1404/09/30</t>
  </si>
  <si>
    <t>گروه مالی نماد غدیر(سهامی عام)</t>
  </si>
  <si>
    <t>ح.فولاد سیرجان ایرانیان</t>
  </si>
  <si>
    <t>اختیارخ فصبا-2800-14041105</t>
  </si>
  <si>
    <t>اختیارخ فصبا-3800-14041105</t>
  </si>
  <si>
    <t>اختیارخ فصبا-3600-14041105</t>
  </si>
  <si>
    <t>ص.س.درآمد ثابت اطمینان هیوا-د</t>
  </si>
  <si>
    <t xml:space="preserve"> </t>
  </si>
  <si>
    <t xml:space="preserve">   </t>
  </si>
  <si>
    <t xml:space="preserve">  </t>
  </si>
  <si>
    <t>اختیارخ فصبا-2800-14041105(ضفصبا11371)</t>
  </si>
  <si>
    <t>اختیارخ فصبا-3800-14041105(ضفصبا11421)</t>
  </si>
  <si>
    <t>اختیارخ فصبا-3600-14041105(ضفصبا11411)</t>
  </si>
  <si>
    <t>اختیارخ فصبا-2600-14040909(ضفصبا9231)</t>
  </si>
  <si>
    <t>اختیارخ فصبا-2800-14040909(ضفصبا9241)</t>
  </si>
  <si>
    <t>03/0/3//05/10</t>
  </si>
  <si>
    <t>اختیارخ فصبا-2600-14040706(ضفصبا7131)</t>
  </si>
  <si>
    <t>اختیارخ فصبا-2400-14040706(ضفصبا7121)</t>
  </si>
  <si>
    <t>اختیارخ فصبا-2800-14040706(ضفصبا7141)</t>
  </si>
  <si>
    <t>اختیارخ فصبا-3000-14040706(ضفصبا7151)</t>
  </si>
  <si>
    <t>اختیارخ فصبا-3400-14040706(ضفصبا7171)</t>
  </si>
  <si>
    <t>اختیارخ فصبا-2600-14040505(ضفصبا5131)</t>
  </si>
  <si>
    <t>اختیارخ فصبا-2400-14040505(ضفصبا5121)</t>
  </si>
  <si>
    <t>اختیارخ فصبا-1900-14040706(ضفصبا7231)</t>
  </si>
  <si>
    <t>اختیارخ فصبا-2000-14040706(ضفصبا7241)</t>
  </si>
  <si>
    <t>اختیارخ فصبا-2200-14040706(ضفصبا7111)</t>
  </si>
  <si>
    <t>اختیارخ فصبا-2200-14040505(ضفصبا5111)</t>
  </si>
  <si>
    <t>دوره یک ماهه منتهی به 30 دی 1404</t>
  </si>
  <si>
    <t>به تاریخ 30 دی 1404</t>
  </si>
  <si>
    <t>1404/10/30</t>
  </si>
  <si>
    <t>به تاریخ 30 دی1404</t>
  </si>
  <si>
    <t>اختیارخ وغدیر-13000-1404/12/06</t>
  </si>
  <si>
    <t>اختیارخ وغدیر-15000-1404/12/06</t>
  </si>
  <si>
    <t>اختیارخ وغدیر-14000-1404/12/06</t>
  </si>
  <si>
    <t>اختیارخ وغدیر-18000-1404/12/06</t>
  </si>
  <si>
    <t>اختیارخ وغدیر-18000-1405/02/02</t>
  </si>
  <si>
    <t>اختیارخ وغدیر-16000-1405/02/02</t>
  </si>
  <si>
    <t>اختیارخ وغدیر-16000-1404/12/06</t>
  </si>
  <si>
    <t>اختیارخ وغدیر-15000-1405/02/02</t>
  </si>
  <si>
    <t>1404/12/06</t>
  </si>
  <si>
    <t>1405/02/02</t>
  </si>
  <si>
    <t>صندوق س. ارزش پاداش-د</t>
  </si>
  <si>
    <t>طی دی ماه</t>
  </si>
  <si>
    <t>از ابتدای سال مالی تا پایان دی ماه</t>
  </si>
  <si>
    <t>اختیارخ وغدیر-18000-1404/12/06(ضغدر12081)</t>
  </si>
  <si>
    <t>اختیارخ وغدیر-16000-1405/02/02(ضغدر20351)</t>
  </si>
  <si>
    <t>اختیارخ وغدیر-18000-1405/02/02(ضغدر20361)</t>
  </si>
  <si>
    <t>اختیارخ وغدیر-15000-1405/02/02(ضغدر20341)</t>
  </si>
  <si>
    <t>اختیارخ وغدیر-13000-1404/12/06(ضغدر12041)</t>
  </si>
  <si>
    <t>اختیارخ وغدیر-14000-1404/12/06(ضغدر12051)</t>
  </si>
  <si>
    <t>اختیارخ وغدیر-16000-1404/12/06(ضغدر12071)</t>
  </si>
  <si>
    <t>اختیارخ وغدیر-15000-1404/12/06(ضغدر12061)</t>
  </si>
  <si>
    <t>ح.بیمه اتکایی امین</t>
  </si>
  <si>
    <t>جمع نقل به صفحه بعد</t>
  </si>
  <si>
    <t>جمع نقل از صفحه قبل</t>
  </si>
  <si>
    <t>ادامه یادداشت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</si>
</sst>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color indexed="8"/>
      <name val="B Nazanin"/>
      <charset val="178"/>
    </font>
    <font>
      <sz val="16"/>
      <color indexed="8"/>
      <name val="B Nazanin"/>
      <charset val="178"/>
    </font>
    <font>
      <b/>
      <sz val="16"/>
      <color rgb="FF000000"/>
      <name val="B Nazanin"/>
      <charset val="178"/>
    </font>
    <font>
      <b/>
      <sz val="18"/>
      <color rgb="FF000000"/>
      <name val="B Nazanin"/>
      <charset val="178"/>
    </font>
    <font>
      <b/>
      <u/>
      <sz val="20"/>
      <color rgb="FF000000"/>
      <name val="B Nazanin"/>
      <charset val="178"/>
    </font>
    <font>
      <b/>
      <sz val="20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sz val="18"/>
      <color rgb="FF000000"/>
      <name val="Arial"/>
      <family val="2"/>
    </font>
    <font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0"/>
      <color rgb="FF000000"/>
      <name val="B Nazanin"/>
      <charset val="178"/>
    </font>
    <font>
      <sz val="16"/>
      <color rgb="FF000000"/>
      <name val="B Nazanin"/>
      <charset val="178"/>
    </font>
    <font>
      <b/>
      <sz val="18"/>
      <color theme="1"/>
      <name val="B Nazanin"/>
      <charset val="178"/>
    </font>
    <font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6"/>
      <color rgb="FF000000"/>
      <name val="Arial"/>
      <family val="2"/>
    </font>
    <font>
      <b/>
      <sz val="16"/>
      <name val="B Nazanin"/>
      <charset val="178"/>
    </font>
    <font>
      <b/>
      <sz val="2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31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4" fillId="0" borderId="0" xfId="1" applyFont="1"/>
    <xf numFmtId="0" fontId="6" fillId="0" borderId="0" xfId="1" applyFont="1"/>
    <xf numFmtId="0" fontId="0" fillId="0" borderId="0" xfId="0" applyBorder="1" applyAlignment="1">
      <alignment horizontal="left"/>
    </xf>
    <xf numFmtId="0" fontId="4" fillId="0" borderId="0" xfId="0" applyFont="1" applyFill="1" applyAlignment="1">
      <alignment vertical="top"/>
    </xf>
    <xf numFmtId="0" fontId="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 readingOrder="2"/>
    </xf>
    <xf numFmtId="38" fontId="16" fillId="0" borderId="0" xfId="0" applyNumberFormat="1" applyFont="1" applyFill="1" applyAlignment="1">
      <alignment horizontal="center" vertical="center"/>
    </xf>
    <xf numFmtId="38" fontId="13" fillId="0" borderId="0" xfId="0" applyNumberFormat="1" applyFont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38" fontId="16" fillId="0" borderId="3" xfId="0" applyNumberFormat="1" applyFont="1" applyFill="1" applyBorder="1" applyAlignment="1">
      <alignment horizontal="center" vertical="center"/>
    </xf>
    <xf numFmtId="38" fontId="12" fillId="0" borderId="5" xfId="0" applyNumberFormat="1" applyFont="1" applyFill="1" applyBorder="1" applyAlignment="1">
      <alignment horizontal="center" vertical="center"/>
    </xf>
    <xf numFmtId="38" fontId="17" fillId="0" borderId="0" xfId="0" applyNumberFormat="1" applyFont="1" applyAlignment="1">
      <alignment horizontal="center" vertical="center"/>
    </xf>
    <xf numFmtId="38" fontId="12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0" fontId="16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4" fontId="12" fillId="0" borderId="4" xfId="0" applyNumberFormat="1" applyFont="1" applyFill="1" applyBorder="1" applyAlignment="1">
      <alignment horizontal="center" vertical="center"/>
    </xf>
    <xf numFmtId="38" fontId="16" fillId="0" borderId="0" xfId="0" applyNumberFormat="1" applyFont="1" applyFill="1" applyAlignment="1">
      <alignment horizontal="right" vertical="center"/>
    </xf>
    <xf numFmtId="38" fontId="16" fillId="0" borderId="0" xfId="0" applyNumberFormat="1" applyFont="1" applyFill="1" applyBorder="1" applyAlignment="1">
      <alignment horizontal="right" vertical="center"/>
    </xf>
    <xf numFmtId="38" fontId="12" fillId="0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Border="1" applyAlignment="1">
      <alignment horizontal="left"/>
    </xf>
    <xf numFmtId="38" fontId="18" fillId="0" borderId="0" xfId="0" applyNumberFormat="1" applyFont="1" applyAlignment="1">
      <alignment horizontal="left"/>
    </xf>
    <xf numFmtId="38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9" fillId="0" borderId="0" xfId="0" applyNumberFormat="1" applyFont="1" applyAlignment="1">
      <alignment horizontal="left"/>
    </xf>
    <xf numFmtId="38" fontId="8" fillId="0" borderId="0" xfId="0" applyNumberFormat="1" applyFont="1" applyFill="1" applyBorder="1" applyAlignment="1">
      <alignment horizontal="center" vertical="center"/>
    </xf>
    <xf numFmtId="38" fontId="19" fillId="0" borderId="0" xfId="0" applyNumberFormat="1" applyFont="1" applyAlignment="1">
      <alignment horizontal="left"/>
    </xf>
    <xf numFmtId="38" fontId="19" fillId="0" borderId="0" xfId="0" applyNumberFormat="1" applyFont="1" applyBorder="1" applyAlignment="1">
      <alignment horizontal="left"/>
    </xf>
    <xf numFmtId="38" fontId="8" fillId="0" borderId="3" xfId="0" applyNumberFormat="1" applyFont="1" applyFill="1" applyBorder="1" applyAlignment="1">
      <alignment horizontal="center" vertical="center"/>
    </xf>
    <xf numFmtId="38" fontId="8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6" fillId="0" borderId="0" xfId="0" applyFont="1" applyAlignment="1">
      <alignment horizontal="left"/>
    </xf>
    <xf numFmtId="0" fontId="9" fillId="0" borderId="0" xfId="0" applyFont="1" applyFill="1" applyBorder="1" applyAlignment="1">
      <alignment vertical="center"/>
    </xf>
    <xf numFmtId="0" fontId="21" fillId="0" borderId="0" xfId="0" applyFont="1" applyAlignment="1">
      <alignment horizontal="left"/>
    </xf>
    <xf numFmtId="3" fontId="16" fillId="0" borderId="4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8" fontId="16" fillId="0" borderId="4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40" fontId="16" fillId="0" borderId="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" fontId="12" fillId="0" borderId="4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right" vertical="center"/>
    </xf>
    <xf numFmtId="38" fontId="19" fillId="0" borderId="0" xfId="0" applyNumberFormat="1" applyFont="1" applyAlignment="1">
      <alignment horizontal="center" vertical="center"/>
    </xf>
    <xf numFmtId="38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38" fontId="11" fillId="0" borderId="0" xfId="0" applyNumberFormat="1" applyFont="1" applyFill="1" applyAlignment="1">
      <alignment horizontal="right" vertical="center" readingOrder="2"/>
    </xf>
    <xf numFmtId="38" fontId="21" fillId="0" borderId="0" xfId="0" applyNumberFormat="1" applyFont="1" applyAlignment="1">
      <alignment horizontal="left"/>
    </xf>
    <xf numFmtId="38" fontId="8" fillId="0" borderId="0" xfId="0" applyNumberFormat="1" applyFont="1" applyAlignment="1">
      <alignment horizontal="left"/>
    </xf>
    <xf numFmtId="38" fontId="8" fillId="0" borderId="0" xfId="0" applyNumberFormat="1" applyFont="1" applyBorder="1" applyAlignment="1">
      <alignment horizontal="center" vertical="center"/>
    </xf>
    <xf numFmtId="38" fontId="8" fillId="0" borderId="0" xfId="0" applyNumberFormat="1" applyFont="1" applyBorder="1" applyAlignment="1">
      <alignment horizontal="left"/>
    </xf>
    <xf numFmtId="38" fontId="8" fillId="0" borderId="0" xfId="0" applyNumberFormat="1" applyFont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38" fontId="4" fillId="0" borderId="0" xfId="0" applyNumberFormat="1" applyFont="1" applyFill="1" applyAlignment="1">
      <alignment horizontal="center" vertical="center"/>
    </xf>
    <xf numFmtId="38" fontId="18" fillId="0" borderId="0" xfId="0" applyNumberFormat="1" applyFont="1" applyAlignment="1">
      <alignment horizontal="center" vertical="center"/>
    </xf>
    <xf numFmtId="38" fontId="4" fillId="0" borderId="0" xfId="0" applyNumberFormat="1" applyFont="1" applyFill="1" applyBorder="1" applyAlignment="1">
      <alignment horizontal="center" vertical="center"/>
    </xf>
    <xf numFmtId="38" fontId="18" fillId="0" borderId="0" xfId="0" applyNumberFormat="1" applyFont="1" applyBorder="1" applyAlignment="1">
      <alignment horizontal="center" vertical="center"/>
    </xf>
    <xf numFmtId="38" fontId="4" fillId="0" borderId="0" xfId="0" applyNumberFormat="1" applyFont="1" applyFill="1" applyAlignment="1">
      <alignment vertical="top"/>
    </xf>
    <xf numFmtId="40" fontId="4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right" vertical="center"/>
    </xf>
    <xf numFmtId="38" fontId="19" fillId="0" borderId="0" xfId="0" applyNumberFormat="1" applyFont="1" applyBorder="1" applyAlignment="1">
      <alignment horizontal="center"/>
    </xf>
    <xf numFmtId="40" fontId="18" fillId="0" borderId="0" xfId="0" applyNumberFormat="1" applyFont="1" applyAlignment="1">
      <alignment horizontal="left"/>
    </xf>
    <xf numFmtId="40" fontId="8" fillId="0" borderId="3" xfId="0" applyNumberFormat="1" applyFont="1" applyFill="1" applyBorder="1" applyAlignment="1">
      <alignment horizontal="center" vertical="center"/>
    </xf>
    <xf numFmtId="40" fontId="16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40" fontId="16" fillId="0" borderId="0" xfId="0" applyNumberFormat="1" applyFont="1" applyBorder="1" applyAlignment="1">
      <alignment horizontal="center" vertical="center"/>
    </xf>
    <xf numFmtId="40" fontId="16" fillId="0" borderId="0" xfId="0" applyNumberFormat="1" applyFont="1" applyAlignment="1">
      <alignment horizontal="center" vertical="center"/>
    </xf>
    <xf numFmtId="38" fontId="11" fillId="0" borderId="0" xfId="0" applyNumberFormat="1" applyFont="1" applyFill="1" applyAlignment="1">
      <alignment horizontal="right" vertical="center"/>
    </xf>
    <xf numFmtId="38" fontId="16" fillId="0" borderId="0" xfId="0" applyNumberFormat="1" applyFont="1" applyBorder="1" applyAlignment="1">
      <alignment horizontal="center" vertical="center"/>
    </xf>
    <xf numFmtId="38" fontId="16" fillId="0" borderId="3" xfId="0" applyNumberFormat="1" applyFont="1" applyBorder="1" applyAlignment="1">
      <alignment horizontal="center" vertical="center"/>
    </xf>
    <xf numFmtId="38" fontId="12" fillId="0" borderId="5" xfId="0" applyNumberFormat="1" applyFont="1" applyBorder="1" applyAlignment="1">
      <alignment horizontal="center" vertical="center"/>
    </xf>
    <xf numFmtId="38" fontId="22" fillId="0" borderId="0" xfId="0" applyNumberFormat="1" applyFont="1" applyAlignment="1">
      <alignment horizontal="left"/>
    </xf>
    <xf numFmtId="38" fontId="18" fillId="0" borderId="0" xfId="0" applyNumberFormat="1" applyFont="1" applyBorder="1" applyAlignment="1">
      <alignment horizontal="left"/>
    </xf>
    <xf numFmtId="3" fontId="16" fillId="0" borderId="7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38" fontId="16" fillId="0" borderId="0" xfId="0" applyNumberFormat="1" applyFont="1" applyAlignment="1">
      <alignment horizontal="right" vertical="center"/>
    </xf>
    <xf numFmtId="38" fontId="16" fillId="0" borderId="0" xfId="0" applyNumberFormat="1" applyFont="1" applyAlignment="1">
      <alignment vertical="center"/>
    </xf>
    <xf numFmtId="38" fontId="16" fillId="0" borderId="0" xfId="0" applyNumberFormat="1" applyFont="1" applyAlignment="1">
      <alignment horizontal="left"/>
    </xf>
    <xf numFmtId="38" fontId="19" fillId="0" borderId="0" xfId="0" applyNumberFormat="1" applyFont="1" applyAlignment="1">
      <alignment horizontal="left" vertical="center"/>
    </xf>
    <xf numFmtId="38" fontId="8" fillId="0" borderId="3" xfId="0" applyNumberFormat="1" applyFont="1" applyBorder="1" applyAlignment="1">
      <alignment horizontal="center" vertical="center" wrapText="1"/>
    </xf>
    <xf numFmtId="38" fontId="8" fillId="0" borderId="0" xfId="0" applyNumberFormat="1" applyFont="1" applyAlignment="1">
      <alignment horizontal="center" vertical="center" wrapText="1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vertical="center"/>
    </xf>
    <xf numFmtId="38" fontId="1" fillId="0" borderId="0" xfId="0" applyNumberFormat="1" applyFont="1" applyFill="1" applyAlignment="1">
      <alignment vertical="center"/>
    </xf>
    <xf numFmtId="38" fontId="2" fillId="0" borderId="0" xfId="0" applyNumberFormat="1" applyFont="1" applyFill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38" fontId="4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 wrapText="1"/>
    </xf>
    <xf numFmtId="38" fontId="3" fillId="0" borderId="0" xfId="0" applyNumberFormat="1" applyFont="1" applyFill="1" applyBorder="1" applyAlignment="1">
      <alignment horizontal="right" vertical="center"/>
    </xf>
    <xf numFmtId="38" fontId="16" fillId="0" borderId="0" xfId="0" applyNumberFormat="1" applyFont="1" applyFill="1" applyBorder="1" applyAlignment="1">
      <alignment horizontal="right" vertical="top"/>
    </xf>
    <xf numFmtId="38" fontId="14" fillId="0" borderId="0" xfId="0" applyNumberFormat="1" applyFont="1" applyAlignment="1">
      <alignment horizontal="left"/>
    </xf>
    <xf numFmtId="38" fontId="14" fillId="0" borderId="0" xfId="0" applyNumberFormat="1" applyFont="1" applyBorder="1" applyAlignment="1">
      <alignment horizontal="left"/>
    </xf>
    <xf numFmtId="38" fontId="12" fillId="0" borderId="6" xfId="0" applyNumberFormat="1" applyFont="1" applyFill="1" applyBorder="1" applyAlignment="1">
      <alignment horizontal="center" vertical="center"/>
    </xf>
    <xf numFmtId="38" fontId="16" fillId="0" borderId="0" xfId="0" applyNumberFormat="1" applyFont="1" applyAlignment="1">
      <alignment horizontal="left" vertical="center"/>
    </xf>
    <xf numFmtId="38" fontId="16" fillId="0" borderId="0" xfId="0" applyNumberFormat="1" applyFont="1" applyFill="1" applyAlignment="1">
      <alignment horizontal="left"/>
    </xf>
    <xf numFmtId="38" fontId="19" fillId="0" borderId="0" xfId="0" applyNumberFormat="1" applyFont="1" applyAlignment="1">
      <alignment horizontal="center"/>
    </xf>
    <xf numFmtId="38" fontId="16" fillId="0" borderId="0" xfId="0" quotePrefix="1" applyNumberFormat="1" applyFont="1" applyFill="1" applyBorder="1" applyAlignment="1">
      <alignment horizontal="center" vertical="center"/>
    </xf>
    <xf numFmtId="38" fontId="16" fillId="0" borderId="0" xfId="0" quotePrefix="1" applyNumberFormat="1" applyFont="1" applyFill="1" applyAlignment="1">
      <alignment horizontal="center" vertical="center"/>
    </xf>
    <xf numFmtId="40" fontId="4" fillId="0" borderId="0" xfId="0" applyNumberFormat="1" applyFont="1" applyFill="1" applyBorder="1" applyAlignment="1">
      <alignment horizontal="center" vertical="center"/>
    </xf>
    <xf numFmtId="38" fontId="16" fillId="0" borderId="5" xfId="0" applyNumberFormat="1" applyFont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/>
    </xf>
    <xf numFmtId="38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8" fontId="8" fillId="0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horizontal="center" vertical="center"/>
    </xf>
    <xf numFmtId="38" fontId="19" fillId="0" borderId="0" xfId="0" applyNumberFormat="1" applyFont="1" applyBorder="1" applyAlignment="1">
      <alignment horizontal="center" vertical="center"/>
    </xf>
    <xf numFmtId="38" fontId="19" fillId="0" borderId="0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/>
    </xf>
    <xf numFmtId="2" fontId="19" fillId="0" borderId="3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Alignment="1">
      <alignment horizontal="center" vertical="center"/>
    </xf>
    <xf numFmtId="38" fontId="19" fillId="0" borderId="3" xfId="0" applyNumberFormat="1" applyFont="1" applyFill="1" applyBorder="1" applyAlignment="1">
      <alignment horizontal="center" vertical="center"/>
    </xf>
    <xf numFmtId="38" fontId="8" fillId="0" borderId="5" xfId="0" applyNumberFormat="1" applyFont="1" applyFill="1" applyBorder="1" applyAlignment="1">
      <alignment horizontal="center" vertical="center"/>
    </xf>
    <xf numFmtId="38" fontId="8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Alignment="1">
      <alignment horizontal="right" vertical="center"/>
    </xf>
    <xf numFmtId="38" fontId="19" fillId="0" borderId="0" xfId="0" applyNumberFormat="1" applyFont="1" applyFill="1" applyBorder="1" applyAlignment="1">
      <alignment horizontal="right" vertical="center"/>
    </xf>
    <xf numFmtId="4" fontId="16" fillId="0" borderId="0" xfId="0" applyNumberFormat="1" applyFont="1" applyAlignment="1">
      <alignment horizontal="center" vertical="center"/>
    </xf>
    <xf numFmtId="38" fontId="19" fillId="0" borderId="3" xfId="0" applyNumberFormat="1" applyFont="1" applyFill="1" applyBorder="1" applyAlignment="1">
      <alignment horizontal="center" vertical="center" wrapText="1"/>
    </xf>
    <xf numFmtId="38" fontId="12" fillId="0" borderId="0" xfId="0" applyNumberFormat="1" applyFont="1" applyFill="1" applyBorder="1" applyAlignment="1">
      <alignment horizontal="right" vertical="center"/>
    </xf>
    <xf numFmtId="38" fontId="4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0" xfId="0" applyNumberFormat="1" applyFont="1" applyBorder="1" applyAlignment="1">
      <alignment horizontal="center" vertical="center"/>
    </xf>
    <xf numFmtId="38" fontId="19" fillId="0" borderId="1" xfId="0" applyNumberFormat="1" applyFont="1" applyBorder="1" applyAlignment="1">
      <alignment horizontal="right" vertical="center"/>
    </xf>
    <xf numFmtId="38" fontId="19" fillId="0" borderId="1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38" fontId="19" fillId="0" borderId="0" xfId="0" applyNumberFormat="1" applyFont="1" applyBorder="1" applyAlignment="1">
      <alignment vertical="center"/>
    </xf>
    <xf numFmtId="38" fontId="19" fillId="0" borderId="0" xfId="0" applyNumberFormat="1" applyFont="1" applyAlignment="1">
      <alignment vertical="center"/>
    </xf>
    <xf numFmtId="38" fontId="19" fillId="0" borderId="0" xfId="0" applyNumberFormat="1" applyFont="1" applyBorder="1" applyAlignment="1">
      <alignment horizontal="right" vertical="center"/>
    </xf>
    <xf numFmtId="38" fontId="19" fillId="0" borderId="2" xfId="0" applyNumberFormat="1" applyFont="1" applyBorder="1" applyAlignment="1">
      <alignment horizontal="center" vertical="center"/>
    </xf>
    <xf numFmtId="38" fontId="18" fillId="0" borderId="0" xfId="0" applyNumberFormat="1" applyFont="1" applyAlignment="1">
      <alignment horizontal="right" vertical="center"/>
    </xf>
    <xf numFmtId="38" fontId="19" fillId="0" borderId="0" xfId="0" applyNumberFormat="1" applyFont="1" applyBorder="1" applyAlignment="1">
      <alignment horizontal="left" vertical="center"/>
    </xf>
    <xf numFmtId="38" fontId="14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38" fontId="14" fillId="0" borderId="0" xfId="0" applyNumberFormat="1" applyFont="1" applyBorder="1" applyAlignment="1">
      <alignment horizontal="center" vertical="center"/>
    </xf>
    <xf numFmtId="38" fontId="13" fillId="0" borderId="0" xfId="0" applyNumberFormat="1" applyFont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/>
    </xf>
    <xf numFmtId="38" fontId="8" fillId="0" borderId="3" xfId="0" applyNumberFormat="1" applyFont="1" applyFill="1" applyBorder="1" applyAlignment="1">
      <alignment horizontal="center" vertical="center"/>
    </xf>
    <xf numFmtId="38" fontId="11" fillId="0" borderId="0" xfId="0" applyNumberFormat="1" applyFont="1" applyFill="1" applyAlignment="1">
      <alignment horizontal="right" vertical="center" readingOrder="2"/>
    </xf>
    <xf numFmtId="38" fontId="8" fillId="0" borderId="3" xfId="0" applyNumberFormat="1" applyFont="1" applyBorder="1" applyAlignment="1">
      <alignment horizontal="center" vertical="center"/>
    </xf>
    <xf numFmtId="37" fontId="24" fillId="0" borderId="0" xfId="1" applyNumberFormat="1" applyFont="1" applyAlignment="1">
      <alignment horizontal="center" vertical="center"/>
    </xf>
    <xf numFmtId="0" fontId="7" fillId="0" borderId="0" xfId="1" applyFont="1"/>
    <xf numFmtId="0" fontId="11" fillId="0" borderId="0" xfId="0" applyFont="1" applyFill="1" applyAlignment="1">
      <alignment horizontal="left" vertical="center" readingOrder="2"/>
    </xf>
    <xf numFmtId="0" fontId="11" fillId="0" borderId="0" xfId="0" applyFont="1" applyFill="1" applyAlignment="1">
      <alignment horizontal="right" vertical="center" readingOrder="2"/>
    </xf>
    <xf numFmtId="0" fontId="25" fillId="0" borderId="0" xfId="0" applyFont="1" applyFill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38" fontId="9" fillId="0" borderId="3" xfId="0" applyNumberFormat="1" applyFont="1" applyFill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/>
    </xf>
    <xf numFmtId="38" fontId="8" fillId="0" borderId="3" xfId="0" applyNumberFormat="1" applyFont="1" applyFill="1" applyBorder="1" applyAlignment="1">
      <alignment horizontal="center" vertical="center"/>
    </xf>
    <xf numFmtId="38" fontId="9" fillId="0" borderId="3" xfId="0" applyNumberFormat="1" applyFont="1" applyBorder="1" applyAlignment="1">
      <alignment horizontal="center" vertical="center"/>
    </xf>
    <xf numFmtId="38" fontId="8" fillId="0" borderId="0" xfId="0" applyNumberFormat="1" applyFont="1" applyFill="1" applyBorder="1" applyAlignment="1">
      <alignment horizontal="center" vertical="center" wrapText="1"/>
    </xf>
    <xf numFmtId="38" fontId="8" fillId="0" borderId="3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 readingOrder="2"/>
    </xf>
    <xf numFmtId="38" fontId="9" fillId="0" borderId="0" xfId="0" applyNumberFormat="1" applyFont="1" applyAlignment="1">
      <alignment horizontal="left" vertical="center"/>
    </xf>
    <xf numFmtId="38" fontId="11" fillId="0" borderId="0" xfId="0" applyNumberFormat="1" applyFont="1" applyFill="1" applyAlignment="1">
      <alignment horizontal="right" vertical="center" readingOrder="2"/>
    </xf>
    <xf numFmtId="38" fontId="25" fillId="0" borderId="0" xfId="0" applyNumberFormat="1" applyFont="1" applyFill="1" applyAlignment="1">
      <alignment horizontal="center" vertical="center"/>
    </xf>
    <xf numFmtId="38" fontId="11" fillId="0" borderId="0" xfId="0" applyNumberFormat="1" applyFont="1" applyFill="1" applyAlignment="1">
      <alignment horizontal="left" vertical="center" readingOrder="2"/>
    </xf>
    <xf numFmtId="38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left" vertical="center"/>
    </xf>
    <xf numFmtId="38" fontId="8" fillId="0" borderId="2" xfId="0" applyNumberFormat="1" applyFont="1" applyFill="1" applyBorder="1" applyAlignment="1">
      <alignment horizontal="center" vertical="center"/>
    </xf>
    <xf numFmtId="38" fontId="11" fillId="0" borderId="0" xfId="0" applyNumberFormat="1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38" fontId="10" fillId="0" borderId="0" xfId="0" applyNumberFormat="1" applyFont="1" applyFill="1" applyAlignment="1">
      <alignment horizontal="center" vertical="center"/>
    </xf>
    <xf numFmtId="38" fontId="11" fillId="0" borderId="0" xfId="0" applyNumberFormat="1" applyFont="1" applyAlignment="1">
      <alignment horizontal="right" vertical="center" readingOrder="2"/>
    </xf>
    <xf numFmtId="38" fontId="8" fillId="0" borderId="3" xfId="0" applyNumberFormat="1" applyFont="1" applyBorder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38" fontId="12" fillId="0" borderId="0" xfId="0" applyNumberFormat="1" applyFont="1" applyFill="1" applyAlignment="1">
      <alignment horizontal="right" vertical="center"/>
    </xf>
    <xf numFmtId="38" fontId="12" fillId="0" borderId="8" xfId="0" applyNumberFormat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left"/>
    </xf>
    <xf numFmtId="38" fontId="12" fillId="0" borderId="0" xfId="0" applyNumberFormat="1" applyFont="1" applyBorder="1" applyAlignment="1">
      <alignment horizontal="center" vertical="center"/>
    </xf>
    <xf numFmtId="38" fontId="12" fillId="0" borderId="0" xfId="0" applyNumberFormat="1" applyFont="1" applyBorder="1" applyAlignment="1">
      <alignment horizontal="left"/>
    </xf>
  </cellXfs>
  <cellStyles count="2">
    <cellStyle name="Normal" xfId="0" builtinId="0"/>
    <cellStyle name="Normal 2 2" xfId="1" xr:uid="{EBA9E39E-A25F-4978-A860-5700E7078DB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4" name="Picture 3" descr="Picture">
          <a:extLst>
            <a:ext uri="{FF2B5EF4-FFF2-40B4-BE49-F238E27FC236}">
              <a16:creationId xmlns:a16="http://schemas.microsoft.com/office/drawing/2014/main" id="{819BFDCE-F977-4995-AEE3-D2D7AE92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71750" y="1190625"/>
          <a:ext cx="126682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222250</xdr:colOff>
      <xdr:row>0</xdr:row>
      <xdr:rowOff>190500</xdr:rowOff>
    </xdr:from>
    <xdr:to>
      <xdr:col>7</xdr:col>
      <xdr:colOff>190500</xdr:colOff>
      <xdr:row>13</xdr:row>
      <xdr:rowOff>396875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C7B36C-0E1C-4EC4-9B0B-B7AB033F930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9234750" y="190500"/>
          <a:ext cx="3889375" cy="3794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.musazadeh\Downloads\614_&#1589;&#1608;&#1585;&#1578;_&#1608;&#1590;&#1593;&#1740;&#1578;_&#1662;&#1585;&#1578;&#1601;&#1608;&#1740;%20(1).xlsx" TargetMode="External"/><Relationship Id="rId1" Type="http://schemas.openxmlformats.org/officeDocument/2006/relationships/externalLinkPath" Target="file:///\\172.16.20.20\Share%20Folder\Users\h.musazadeh\Downloads\614_&#1589;&#1608;&#1585;&#1578;_&#1608;&#1590;&#1593;&#1740;&#1578;_&#1662;&#1585;&#1578;&#1601;&#1608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 پرتفوی"/>
      <sheetName val="سهام"/>
      <sheetName val="اوراق مشتقه"/>
      <sheetName val="واحدهای صندوق"/>
      <sheetName val="اوراق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تغییر قیمت سهام"/>
      <sheetName val="درآمد ناشی از تغییر قیمت صندوق"/>
      <sheetName val="درآمد ناشی از تغییر قیمت اوراق"/>
      <sheetName val="درآمد ناشی از فروش سهام"/>
      <sheetName val="درآمد اعمال اختیار"/>
      <sheetName val="درآمد ناشی از فروش صندوق"/>
      <sheetName val="درآمد ناشی از فروش اورا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K10">
            <v>18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7E85-0654-4B6E-92BA-CCB5DD1960B2}">
  <sheetPr>
    <pageSetUpPr fitToPage="1"/>
  </sheetPr>
  <dimension ref="A11:Q21"/>
  <sheetViews>
    <sheetView rightToLeft="1" view="pageBreakPreview" topLeftCell="A10" zoomScaleNormal="100" zoomScaleSheetLayoutView="100" workbookViewId="0">
      <selection activeCell="Q18" sqref="Q18"/>
    </sheetView>
  </sheetViews>
  <sheetFormatPr defaultColWidth="9.140625" defaultRowHeight="18.75" x14ac:dyDescent="0.45"/>
  <cols>
    <col min="1" max="1" width="11.28515625" style="3" customWidth="1"/>
    <col min="2" max="2" width="10.42578125" style="3" customWidth="1"/>
    <col min="3" max="3" width="9.140625" style="3"/>
    <col min="4" max="4" width="10.140625" style="3" customWidth="1"/>
    <col min="5" max="5" width="9.140625" style="3"/>
    <col min="6" max="6" width="9.7109375" style="3" customWidth="1"/>
    <col min="7" max="7" width="10.28515625" style="3" customWidth="1"/>
    <col min="8" max="16384" width="9.140625" style="3"/>
  </cols>
  <sheetData>
    <row r="11" spans="17:17" ht="36" customHeight="1" x14ac:dyDescent="0.45"/>
    <row r="12" spans="17:17" ht="30" customHeight="1" x14ac:dyDescent="0.45"/>
    <row r="13" spans="17:17" ht="28.5" customHeight="1" x14ac:dyDescent="0.45"/>
    <row r="14" spans="17:17" ht="32.25" customHeight="1" x14ac:dyDescent="0.45">
      <c r="Q14" s="2"/>
    </row>
    <row r="15" spans="17:17" ht="27.75" customHeight="1" x14ac:dyDescent="0.45"/>
    <row r="16" spans="17:17" ht="32.25" customHeight="1" x14ac:dyDescent="0.45"/>
    <row r="17" spans="1:9" ht="27.75" customHeight="1" x14ac:dyDescent="0.45"/>
    <row r="18" spans="1:9" ht="47.25" customHeight="1" x14ac:dyDescent="0.6">
      <c r="A18" s="185" t="s">
        <v>140</v>
      </c>
      <c r="B18" s="186"/>
      <c r="C18" s="186"/>
      <c r="D18" s="186"/>
      <c r="E18" s="186"/>
      <c r="F18" s="186"/>
      <c r="G18" s="186"/>
      <c r="H18" s="186"/>
      <c r="I18" s="186"/>
    </row>
    <row r="19" spans="1:9" ht="47.25" customHeight="1" x14ac:dyDescent="0.6">
      <c r="A19" s="185" t="s">
        <v>141</v>
      </c>
      <c r="B19" s="186"/>
      <c r="C19" s="186"/>
      <c r="D19" s="186"/>
      <c r="E19" s="186"/>
      <c r="F19" s="186"/>
      <c r="G19" s="186"/>
      <c r="H19" s="186"/>
      <c r="I19" s="186"/>
    </row>
    <row r="20" spans="1:9" ht="47.25" customHeight="1" x14ac:dyDescent="0.6">
      <c r="A20" s="185" t="s">
        <v>142</v>
      </c>
      <c r="B20" s="186"/>
      <c r="C20" s="186"/>
      <c r="D20" s="186"/>
      <c r="E20" s="186"/>
      <c r="F20" s="186"/>
      <c r="G20" s="186"/>
      <c r="H20" s="186"/>
      <c r="I20" s="186"/>
    </row>
    <row r="21" spans="1:9" ht="47.25" customHeight="1" x14ac:dyDescent="0.6">
      <c r="A21" s="185" t="s">
        <v>230</v>
      </c>
      <c r="B21" s="186"/>
      <c r="C21" s="186"/>
      <c r="D21" s="186"/>
      <c r="E21" s="186"/>
      <c r="F21" s="186"/>
      <c r="G21" s="186"/>
      <c r="H21" s="186"/>
      <c r="I21" s="186"/>
    </row>
  </sheetData>
  <mergeCells count="4">
    <mergeCell ref="A18:I18"/>
    <mergeCell ref="A19:I19"/>
    <mergeCell ref="A20:I20"/>
    <mergeCell ref="A21:I21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8"/>
  <sheetViews>
    <sheetView rightToLeft="1" view="pageBreakPreview" zoomScale="60" zoomScaleNormal="100" workbookViewId="0">
      <selection activeCell="A17" sqref="A17:XFD18"/>
    </sheetView>
  </sheetViews>
  <sheetFormatPr defaultRowHeight="15.75" x14ac:dyDescent="0.4"/>
  <cols>
    <col min="1" max="1" width="33.85546875" style="47" bestFit="1" customWidth="1"/>
    <col min="2" max="2" width="1.42578125" style="47" customWidth="1"/>
    <col min="3" max="3" width="21" style="47" bestFit="1" customWidth="1"/>
    <col min="4" max="4" width="1.42578125" style="47" customWidth="1"/>
    <col min="5" max="5" width="21.7109375" style="47" bestFit="1" customWidth="1"/>
    <col min="6" max="6" width="1.42578125" style="47" customWidth="1"/>
    <col min="7" max="7" width="19.42578125" style="47" customWidth="1"/>
    <col min="8" max="8" width="1.42578125" style="47" customWidth="1"/>
    <col min="9" max="9" width="21" style="47" bestFit="1" customWidth="1"/>
    <col min="10" max="10" width="1.42578125" style="47" customWidth="1"/>
    <col min="11" max="11" width="24.42578125" style="47" bestFit="1" customWidth="1"/>
    <col min="12" max="12" width="1.42578125" style="47" customWidth="1"/>
    <col min="13" max="13" width="21.85546875" style="47" bestFit="1" customWidth="1"/>
    <col min="14" max="14" width="1.42578125" style="47" customWidth="1"/>
    <col min="15" max="15" width="21.7109375" style="47" bestFit="1" customWidth="1"/>
    <col min="16" max="16" width="1.42578125" style="47" customWidth="1"/>
    <col min="17" max="17" width="18.7109375" style="47" customWidth="1"/>
    <col min="18" max="18" width="1.42578125" style="47" customWidth="1"/>
    <col min="19" max="19" width="21.28515625" style="47" bestFit="1" customWidth="1"/>
    <col min="20" max="20" width="1.42578125" style="47" customWidth="1"/>
    <col min="21" max="21" width="24.42578125" style="98" bestFit="1" customWidth="1"/>
    <col min="22" max="22" width="1.42578125" style="47" customWidth="1"/>
    <col min="23" max="23" width="10.5703125" style="47" bestFit="1" customWidth="1"/>
    <col min="24" max="16384" width="9.140625" style="47"/>
  </cols>
  <sheetData>
    <row r="1" spans="1:21" ht="40.5" customHeight="1" x14ac:dyDescent="0.4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</row>
    <row r="2" spans="1:21" ht="40.5" customHeight="1" x14ac:dyDescent="0.4">
      <c r="A2" s="208" t="s">
        <v>77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pans="1:21" ht="40.5" customHeight="1" x14ac:dyDescent="0.4">
      <c r="A3" s="208" t="str">
        <f>درآمد!A3</f>
        <v>دوره یک ماهه منتهی به 30 دی 1404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</row>
    <row r="4" spans="1:21" ht="40.5" customHeight="1" x14ac:dyDescent="0.4"/>
    <row r="5" spans="1:21" ht="40.5" customHeight="1" x14ac:dyDescent="0.4">
      <c r="A5" s="207" t="s">
        <v>165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1" ht="40.5" customHeight="1" x14ac:dyDescent="0.4">
      <c r="A6" s="104"/>
      <c r="B6" s="104"/>
      <c r="C6" s="209" t="s">
        <v>145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</row>
    <row r="7" spans="1:21" ht="40.5" customHeight="1" thickBot="1" x14ac:dyDescent="0.65">
      <c r="C7" s="197" t="s">
        <v>245</v>
      </c>
      <c r="D7" s="197"/>
      <c r="E7" s="197"/>
      <c r="F7" s="197"/>
      <c r="G7" s="197"/>
      <c r="H7" s="197"/>
      <c r="I7" s="197"/>
      <c r="J7" s="197"/>
      <c r="K7" s="197"/>
      <c r="L7" s="54"/>
      <c r="M7" s="197" t="s">
        <v>246</v>
      </c>
      <c r="N7" s="197"/>
      <c r="O7" s="197"/>
      <c r="P7" s="197"/>
      <c r="Q7" s="197"/>
      <c r="R7" s="197"/>
      <c r="S7" s="197"/>
      <c r="T7" s="197"/>
      <c r="U7" s="197"/>
    </row>
    <row r="8" spans="1:21" ht="40.5" customHeight="1" thickBot="1" x14ac:dyDescent="0.65">
      <c r="A8" s="198" t="s">
        <v>171</v>
      </c>
      <c r="C8" s="53" t="s">
        <v>106</v>
      </c>
      <c r="D8" s="54"/>
      <c r="E8" s="53" t="s">
        <v>90</v>
      </c>
      <c r="F8" s="54"/>
      <c r="G8" s="53" t="s">
        <v>91</v>
      </c>
      <c r="H8" s="55"/>
      <c r="I8" s="199" t="s">
        <v>30</v>
      </c>
      <c r="J8" s="199"/>
      <c r="K8" s="199"/>
      <c r="L8" s="54"/>
      <c r="M8" s="53" t="s">
        <v>106</v>
      </c>
      <c r="N8" s="54"/>
      <c r="O8" s="53" t="s">
        <v>90</v>
      </c>
      <c r="P8" s="54"/>
      <c r="Q8" s="53" t="s">
        <v>91</v>
      </c>
      <c r="R8" s="55"/>
      <c r="S8" s="199" t="s">
        <v>30</v>
      </c>
      <c r="T8" s="199"/>
      <c r="U8" s="199"/>
    </row>
    <row r="9" spans="1:21" ht="40.5" customHeight="1" thickBot="1" x14ac:dyDescent="0.65">
      <c r="A9" s="199"/>
      <c r="C9" s="89" t="s">
        <v>166</v>
      </c>
      <c r="D9" s="88"/>
      <c r="E9" s="89" t="s">
        <v>167</v>
      </c>
      <c r="F9" s="88"/>
      <c r="G9" s="89" t="s">
        <v>168</v>
      </c>
      <c r="I9" s="56" t="s">
        <v>74</v>
      </c>
      <c r="J9" s="55"/>
      <c r="K9" s="56" t="s">
        <v>80</v>
      </c>
      <c r="M9" s="89" t="s">
        <v>166</v>
      </c>
      <c r="N9" s="88"/>
      <c r="O9" s="89" t="s">
        <v>167</v>
      </c>
      <c r="P9" s="88"/>
      <c r="Q9" s="89" t="s">
        <v>168</v>
      </c>
      <c r="S9" s="56" t="s">
        <v>74</v>
      </c>
      <c r="T9" s="55"/>
      <c r="U9" s="99" t="s">
        <v>80</v>
      </c>
    </row>
    <row r="10" spans="1:21" ht="40.5" customHeight="1" x14ac:dyDescent="0.4">
      <c r="A10" s="41" t="s">
        <v>108</v>
      </c>
      <c r="C10" s="27">
        <v>0</v>
      </c>
      <c r="D10" s="48"/>
      <c r="E10" s="27">
        <v>0</v>
      </c>
      <c r="F10" s="48"/>
      <c r="G10" s="27">
        <v>0</v>
      </c>
      <c r="H10" s="48"/>
      <c r="I10" s="79">
        <f>C10+E10+G10</f>
        <v>0</v>
      </c>
      <c r="J10" s="48"/>
      <c r="K10" s="102">
        <f>I10/$I$15*100</f>
        <v>0</v>
      </c>
      <c r="L10" s="48"/>
      <c r="M10" s="27">
        <v>396445</v>
      </c>
      <c r="N10" s="48"/>
      <c r="O10" s="27">
        <v>0</v>
      </c>
      <c r="P10" s="48"/>
      <c r="Q10" s="27">
        <v>-18174875</v>
      </c>
      <c r="R10" s="48"/>
      <c r="S10" s="79">
        <f>M10+O10+Q10</f>
        <v>-17778430</v>
      </c>
      <c r="U10" s="105">
        <f>S10/$S$15*100</f>
        <v>-3.5582560626686584E-2</v>
      </c>
    </row>
    <row r="11" spans="1:21" ht="40.5" customHeight="1" x14ac:dyDescent="0.4">
      <c r="A11" s="41" t="s">
        <v>107</v>
      </c>
      <c r="C11" s="25">
        <v>0</v>
      </c>
      <c r="D11" s="48"/>
      <c r="E11" s="25">
        <v>0</v>
      </c>
      <c r="F11" s="48"/>
      <c r="G11" s="25">
        <v>0</v>
      </c>
      <c r="H11" s="48"/>
      <c r="I11" s="27">
        <f t="shared" ref="I11:I14" si="0">C11+E11+G11</f>
        <v>0</v>
      </c>
      <c r="J11" s="48"/>
      <c r="K11" s="102">
        <f>I11/$I$15*100</f>
        <v>0</v>
      </c>
      <c r="L11" s="48"/>
      <c r="M11" s="25">
        <v>832258</v>
      </c>
      <c r="N11" s="48"/>
      <c r="O11" s="25">
        <v>0</v>
      </c>
      <c r="P11" s="48"/>
      <c r="Q11" s="25">
        <v>1931125</v>
      </c>
      <c r="R11" s="48"/>
      <c r="S11" s="27">
        <f>M11+O11+Q11</f>
        <v>2763383</v>
      </c>
      <c r="U11" s="102">
        <f>S11/$S$15*100</f>
        <v>5.5307607664037296E-3</v>
      </c>
    </row>
    <row r="12" spans="1:21" ht="40.5" customHeight="1" x14ac:dyDescent="0.4">
      <c r="A12" s="41" t="s">
        <v>70</v>
      </c>
      <c r="C12" s="25">
        <v>1905127</v>
      </c>
      <c r="D12" s="48"/>
      <c r="E12" s="25">
        <v>0</v>
      </c>
      <c r="F12" s="48"/>
      <c r="G12" s="25">
        <v>0</v>
      </c>
      <c r="H12" s="48"/>
      <c r="I12" s="27">
        <f t="shared" si="0"/>
        <v>1905127</v>
      </c>
      <c r="J12" s="48"/>
      <c r="K12" s="102">
        <f>I12/$I$15*100</f>
        <v>2.2135319170129581E-2</v>
      </c>
      <c r="L12" s="48"/>
      <c r="M12" s="25">
        <v>11107738</v>
      </c>
      <c r="N12" s="48"/>
      <c r="O12" s="25">
        <v>4858625</v>
      </c>
      <c r="P12" s="48"/>
      <c r="Q12" s="25">
        <v>0</v>
      </c>
      <c r="R12" s="48"/>
      <c r="S12" s="27">
        <f>M12+O12+Q12</f>
        <v>15966363</v>
      </c>
      <c r="U12" s="102">
        <f>S12/$S$15*100</f>
        <v>3.1955807089556587E-2</v>
      </c>
    </row>
    <row r="13" spans="1:21" ht="40.5" customHeight="1" x14ac:dyDescent="0.4">
      <c r="A13" s="42" t="s">
        <v>109</v>
      </c>
      <c r="C13" s="27">
        <v>0</v>
      </c>
      <c r="D13" s="105"/>
      <c r="E13" s="27">
        <v>0</v>
      </c>
      <c r="F13" s="105"/>
      <c r="G13" s="27">
        <v>0</v>
      </c>
      <c r="H13" s="48"/>
      <c r="I13" s="27">
        <f t="shared" si="0"/>
        <v>0</v>
      </c>
      <c r="J13" s="48"/>
      <c r="K13" s="102">
        <f>I13/$I$15*100</f>
        <v>0</v>
      </c>
      <c r="L13" s="48"/>
      <c r="M13" s="27">
        <v>48524</v>
      </c>
      <c r="N13" s="105"/>
      <c r="O13" s="27">
        <v>0</v>
      </c>
      <c r="P13" s="48"/>
      <c r="Q13" s="27">
        <v>4533007</v>
      </c>
      <c r="R13" s="48"/>
      <c r="S13" s="27">
        <f>M13+O13+Q13</f>
        <v>4581531</v>
      </c>
      <c r="U13" s="102">
        <f>S13/$S$15*100</f>
        <v>9.1696850942712058E-3</v>
      </c>
    </row>
    <row r="14" spans="1:21" ht="40.5" customHeight="1" thickBot="1" x14ac:dyDescent="0.45">
      <c r="A14" s="41" t="s">
        <v>66</v>
      </c>
      <c r="C14" s="28">
        <v>8604824170</v>
      </c>
      <c r="D14" s="48"/>
      <c r="E14" s="28">
        <v>0</v>
      </c>
      <c r="F14" s="48"/>
      <c r="G14" s="28">
        <v>0</v>
      </c>
      <c r="H14" s="48"/>
      <c r="I14" s="27">
        <f t="shared" si="0"/>
        <v>8604824170</v>
      </c>
      <c r="J14" s="48"/>
      <c r="K14" s="102">
        <f>I14/$I$15*100</f>
        <v>99.977864680829882</v>
      </c>
      <c r="L14" s="48"/>
      <c r="M14" s="28">
        <v>50497713076</v>
      </c>
      <c r="N14" s="48"/>
      <c r="O14" s="28">
        <v>-465125041</v>
      </c>
      <c r="P14" s="48"/>
      <c r="Q14" s="28">
        <v>-74234959</v>
      </c>
      <c r="R14" s="48"/>
      <c r="S14" s="27">
        <f>M14+O14+Q14</f>
        <v>49958353076</v>
      </c>
      <c r="U14" s="102">
        <f>S14/$S$15*100</f>
        <v>99.988926307676451</v>
      </c>
    </row>
    <row r="15" spans="1:21" ht="40.5" customHeight="1" thickBot="1" x14ac:dyDescent="0.45">
      <c r="A15" s="41"/>
      <c r="C15" s="29">
        <f>SUM(C10:C14)</f>
        <v>8606729297</v>
      </c>
      <c r="D15" s="50"/>
      <c r="E15" s="29">
        <f>SUM(E10:E14)</f>
        <v>0</v>
      </c>
      <c r="F15" s="50"/>
      <c r="G15" s="29">
        <f>SUM(G10:G14)</f>
        <v>0</v>
      </c>
      <c r="H15" s="50"/>
      <c r="I15" s="29">
        <f>SUM(I10:I14)</f>
        <v>8606729297</v>
      </c>
      <c r="J15" s="50"/>
      <c r="K15" s="107">
        <f>SUM(K10:K14)</f>
        <v>100.00000000000001</v>
      </c>
      <c r="L15" s="50"/>
      <c r="M15" s="29">
        <f>SUM(M10:M14)</f>
        <v>50510098041</v>
      </c>
      <c r="N15" s="50"/>
      <c r="O15" s="29">
        <f>SUM(O10:O14)</f>
        <v>-460266416</v>
      </c>
      <c r="P15" s="50"/>
      <c r="Q15" s="29">
        <f>SUM(Q10:Q14)</f>
        <v>-85945702</v>
      </c>
      <c r="R15" s="50"/>
      <c r="S15" s="29">
        <f>SUM(S10:S14)</f>
        <v>49963885923</v>
      </c>
      <c r="T15" s="108"/>
      <c r="U15" s="107">
        <f>SUM(U10:U14)</f>
        <v>100</v>
      </c>
    </row>
    <row r="16" spans="1:21" ht="19.5" thickTop="1" x14ac:dyDescent="0.4">
      <c r="A16" s="94"/>
    </row>
    <row r="17" spans="1:19" ht="22.5" hidden="1" x14ac:dyDescent="0.4">
      <c r="C17" s="25">
        <f>'سود اوراق بهادار'!G14</f>
        <v>8606729297</v>
      </c>
      <c r="D17" s="25"/>
      <c r="E17" s="25">
        <f>'درآمد ناشی از تغییر قیمت اوراق'!I75</f>
        <v>0</v>
      </c>
      <c r="F17" s="25"/>
      <c r="G17" s="25">
        <f>'درآمد ناشی از فروش'!I70</f>
        <v>0</v>
      </c>
      <c r="H17" s="25"/>
      <c r="I17" s="25">
        <f>C17+E17+G17</f>
        <v>8606729297</v>
      </c>
      <c r="J17" s="25"/>
      <c r="K17" s="25"/>
      <c r="L17" s="25"/>
      <c r="M17" s="25">
        <f>'سود اوراق بهادار'!M14</f>
        <v>50510098041</v>
      </c>
      <c r="N17" s="25"/>
      <c r="O17" s="25">
        <f>'درآمد ناشی از تغییر قیمت اوراق'!Q75</f>
        <v>-460266416</v>
      </c>
      <c r="P17" s="25"/>
      <c r="Q17" s="25">
        <f>'درآمد ناشی از فروش'!Q70</f>
        <v>-85945702</v>
      </c>
      <c r="R17" s="25"/>
      <c r="S17" s="25">
        <f>M17+O17+Q17</f>
        <v>49963885923</v>
      </c>
    </row>
    <row r="18" spans="1:19" ht="22.5" hidden="1" x14ac:dyDescent="0.4">
      <c r="C18" s="25">
        <f>C17-C15</f>
        <v>0</v>
      </c>
      <c r="D18" s="25"/>
      <c r="E18" s="25">
        <f>E17-E15</f>
        <v>0</v>
      </c>
      <c r="F18" s="25"/>
      <c r="G18" s="25">
        <f>G17-G15</f>
        <v>0</v>
      </c>
      <c r="H18" s="25"/>
      <c r="I18" s="25">
        <f>I17-I15</f>
        <v>0</v>
      </c>
      <c r="J18" s="25"/>
      <c r="K18" s="25"/>
      <c r="L18" s="25"/>
      <c r="M18" s="25">
        <f>M17-M15</f>
        <v>0</v>
      </c>
      <c r="N18" s="25"/>
      <c r="O18" s="25">
        <f>O17-O15</f>
        <v>0</v>
      </c>
      <c r="P18" s="25"/>
      <c r="Q18" s="25">
        <f>Q17-Q15</f>
        <v>0</v>
      </c>
      <c r="R18" s="25"/>
      <c r="S18" s="25">
        <f>S17-S15</f>
        <v>0</v>
      </c>
    </row>
    <row r="24" spans="1:19" ht="22.5" x14ac:dyDescent="0.4">
      <c r="A24" s="15"/>
      <c r="B24" s="109"/>
      <c r="C24" s="17"/>
      <c r="D24" s="109"/>
      <c r="E24" s="109"/>
      <c r="F24" s="109"/>
      <c r="G24" s="109"/>
      <c r="H24" s="109"/>
      <c r="I24" s="109"/>
      <c r="J24" s="109"/>
      <c r="K24" s="109"/>
      <c r="L24" s="109"/>
      <c r="M24" s="17"/>
      <c r="N24" s="109"/>
      <c r="O24" s="109"/>
      <c r="P24" s="109"/>
      <c r="Q24" s="109"/>
    </row>
    <row r="25" spans="1:19" ht="22.5" x14ac:dyDescent="0.4">
      <c r="A25" s="15"/>
      <c r="B25" s="109"/>
      <c r="C25" s="17"/>
      <c r="D25" s="109"/>
      <c r="E25" s="109"/>
      <c r="F25" s="109"/>
      <c r="G25" s="109"/>
      <c r="H25" s="109"/>
      <c r="I25" s="109"/>
      <c r="J25" s="109"/>
      <c r="K25" s="109"/>
      <c r="L25" s="109"/>
      <c r="M25" s="17"/>
      <c r="N25" s="109"/>
      <c r="O25" s="109"/>
      <c r="P25" s="109"/>
      <c r="Q25" s="109"/>
    </row>
    <row r="26" spans="1:19" ht="22.5" x14ac:dyDescent="0.4">
      <c r="A26" s="15"/>
      <c r="B26" s="109"/>
      <c r="C26" s="17"/>
      <c r="D26" s="109"/>
      <c r="E26" s="109"/>
      <c r="F26" s="109"/>
      <c r="G26" s="109"/>
      <c r="H26" s="109"/>
      <c r="I26" s="109"/>
      <c r="J26" s="109"/>
      <c r="K26" s="109"/>
      <c r="L26" s="109"/>
      <c r="M26" s="17"/>
      <c r="N26" s="109"/>
      <c r="O26" s="109"/>
      <c r="P26" s="109"/>
      <c r="Q26" s="109"/>
    </row>
    <row r="27" spans="1:19" ht="22.5" x14ac:dyDescent="0.4">
      <c r="A27" s="15"/>
      <c r="B27" s="109"/>
      <c r="C27" s="17"/>
      <c r="D27" s="109"/>
      <c r="E27" s="109"/>
      <c r="F27" s="109"/>
      <c r="G27" s="109"/>
      <c r="H27" s="109"/>
      <c r="I27" s="109"/>
      <c r="J27" s="109"/>
      <c r="K27" s="109"/>
      <c r="L27" s="109"/>
      <c r="M27" s="17"/>
      <c r="N27" s="109"/>
      <c r="O27" s="109"/>
      <c r="P27" s="109"/>
      <c r="Q27" s="109"/>
    </row>
    <row r="28" spans="1:19" ht="22.5" x14ac:dyDescent="0.4">
      <c r="A28" s="15"/>
      <c r="B28" s="109"/>
      <c r="C28" s="17"/>
      <c r="D28" s="109"/>
      <c r="E28" s="109"/>
      <c r="F28" s="109"/>
      <c r="G28" s="109"/>
      <c r="H28" s="109"/>
      <c r="I28" s="109"/>
      <c r="J28" s="109"/>
      <c r="K28" s="109"/>
      <c r="L28" s="109"/>
      <c r="M28" s="17"/>
      <c r="N28" s="109"/>
      <c r="O28" s="109"/>
      <c r="P28" s="109"/>
      <c r="Q28" s="109"/>
    </row>
  </sheetData>
  <sortState xmlns:xlrd2="http://schemas.microsoft.com/office/spreadsheetml/2017/richdata2" ref="A10:U14">
    <sortCondition descending="1" ref="S10:S14"/>
  </sortState>
  <mergeCells count="10">
    <mergeCell ref="I8:K8"/>
    <mergeCell ref="S8:U8"/>
    <mergeCell ref="M7:U7"/>
    <mergeCell ref="C7:K7"/>
    <mergeCell ref="A1:U1"/>
    <mergeCell ref="A2:U2"/>
    <mergeCell ref="A3:U3"/>
    <mergeCell ref="A5:U5"/>
    <mergeCell ref="C6:U6"/>
    <mergeCell ref="A8:A9"/>
  </mergeCells>
  <pageMargins left="0.39" right="0.39" top="0.39" bottom="0.39" header="0" footer="0"/>
  <pageSetup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5"/>
  <sheetViews>
    <sheetView rightToLeft="1" view="pageBreakPreview" zoomScale="60" zoomScaleNormal="100" workbookViewId="0">
      <selection activeCell="A14" sqref="A14:XFD15"/>
    </sheetView>
  </sheetViews>
  <sheetFormatPr defaultRowHeight="15.75" x14ac:dyDescent="0.4"/>
  <cols>
    <col min="1" max="1" width="40.28515625" style="44" customWidth="1"/>
    <col min="2" max="2" width="1.42578125" style="44" customWidth="1"/>
    <col min="3" max="3" width="42.85546875" style="44" customWidth="1"/>
    <col min="4" max="4" width="1.42578125" style="44" customWidth="1"/>
    <col min="5" max="5" width="40.140625" style="44" customWidth="1"/>
    <col min="6" max="6" width="1.42578125" style="44" customWidth="1"/>
    <col min="7" max="7" width="44.42578125" style="44" customWidth="1"/>
    <col min="8" max="8" width="1.42578125" style="44" customWidth="1"/>
    <col min="9" max="9" width="39.140625" style="44" customWidth="1"/>
    <col min="10" max="10" width="1.42578125" style="44" customWidth="1"/>
    <col min="11" max="16384" width="9.140625" style="44"/>
  </cols>
  <sheetData>
    <row r="1" spans="1:9" ht="40.5" customHeight="1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spans="1:9" ht="40.5" customHeight="1" x14ac:dyDescent="0.4">
      <c r="A2" s="189" t="s">
        <v>77</v>
      </c>
      <c r="B2" s="189"/>
      <c r="C2" s="189"/>
      <c r="D2" s="189"/>
      <c r="E2" s="189"/>
      <c r="F2" s="189"/>
      <c r="G2" s="189"/>
      <c r="H2" s="189"/>
      <c r="I2" s="189"/>
    </row>
    <row r="3" spans="1:9" ht="40.5" customHeight="1" x14ac:dyDescent="0.4">
      <c r="A3" s="189" t="str">
        <f>درآمد!A3</f>
        <v>دوره یک ماهه منتهی به 30 دی 1404</v>
      </c>
      <c r="B3" s="189"/>
      <c r="C3" s="189"/>
      <c r="D3" s="189"/>
      <c r="E3" s="189"/>
      <c r="F3" s="189"/>
      <c r="G3" s="189"/>
      <c r="H3" s="189"/>
      <c r="I3" s="189"/>
    </row>
    <row r="4" spans="1:9" ht="40.5" customHeight="1" x14ac:dyDescent="0.4"/>
    <row r="5" spans="1:9" ht="40.5" customHeight="1" x14ac:dyDescent="0.4">
      <c r="A5" s="188" t="s">
        <v>169</v>
      </c>
      <c r="B5" s="188"/>
      <c r="C5" s="188"/>
      <c r="D5" s="188"/>
      <c r="E5" s="188"/>
      <c r="F5" s="188"/>
      <c r="G5" s="188"/>
      <c r="H5" s="188"/>
      <c r="I5" s="188"/>
    </row>
    <row r="6" spans="1:9" ht="40.5" customHeight="1" x14ac:dyDescent="0.4">
      <c r="A6" s="101"/>
      <c r="B6" s="101"/>
      <c r="C6" s="211" t="s">
        <v>145</v>
      </c>
      <c r="D6" s="211"/>
      <c r="E6" s="211"/>
      <c r="F6" s="211"/>
      <c r="G6" s="211"/>
      <c r="H6" s="211"/>
      <c r="I6" s="211"/>
    </row>
    <row r="7" spans="1:9" ht="40.5" customHeight="1" thickBot="1" x14ac:dyDescent="0.7">
      <c r="C7" s="190" t="s">
        <v>245</v>
      </c>
      <c r="D7" s="190"/>
      <c r="E7" s="190"/>
      <c r="F7" s="67"/>
      <c r="G7" s="190" t="s">
        <v>246</v>
      </c>
      <c r="H7" s="190"/>
      <c r="I7" s="190"/>
    </row>
    <row r="8" spans="1:9" ht="46.5" customHeight="1" x14ac:dyDescent="0.6">
      <c r="A8" s="191" t="s">
        <v>118</v>
      </c>
      <c r="B8" s="45"/>
      <c r="C8" s="13" t="s">
        <v>119</v>
      </c>
      <c r="D8" s="10"/>
      <c r="E8" s="193" t="s">
        <v>120</v>
      </c>
      <c r="F8" s="45"/>
      <c r="G8" s="13" t="s">
        <v>119</v>
      </c>
      <c r="H8" s="10"/>
      <c r="I8" s="193" t="s">
        <v>120</v>
      </c>
    </row>
    <row r="9" spans="1:9" ht="36.4" customHeight="1" thickBot="1" x14ac:dyDescent="0.65">
      <c r="A9" s="192"/>
      <c r="B9" s="45"/>
      <c r="C9" s="82" t="s">
        <v>170</v>
      </c>
      <c r="D9" s="46"/>
      <c r="E9" s="194"/>
      <c r="F9" s="45"/>
      <c r="G9" s="82" t="s">
        <v>170</v>
      </c>
      <c r="H9" s="46"/>
      <c r="I9" s="194"/>
    </row>
    <row r="10" spans="1:9" ht="35.25" customHeight="1" x14ac:dyDescent="0.4">
      <c r="A10" s="15" t="s">
        <v>148</v>
      </c>
      <c r="C10" s="17">
        <f>'سود سپرده بانکی'!C9</f>
        <v>132282426</v>
      </c>
      <c r="D10" s="49"/>
      <c r="E10" s="61">
        <f>C10/$C$12*100</f>
        <v>95.22569317155542</v>
      </c>
      <c r="F10" s="49"/>
      <c r="G10" s="17">
        <f>'سود سپرده بانکی'!I9</f>
        <v>965698551</v>
      </c>
      <c r="H10" s="49"/>
      <c r="I10" s="61">
        <f>G10/$G$12*100</f>
        <v>94.444785286387557</v>
      </c>
    </row>
    <row r="11" spans="1:9" ht="35.25" customHeight="1" thickBot="1" x14ac:dyDescent="0.45">
      <c r="A11" s="16" t="s">
        <v>150</v>
      </c>
      <c r="C11" s="69">
        <f>'سود سپرده بانکی'!C10</f>
        <v>6632211</v>
      </c>
      <c r="D11" s="49"/>
      <c r="E11" s="21">
        <f>C11/$C$12*100</f>
        <v>4.7743068284445789</v>
      </c>
      <c r="F11" s="49"/>
      <c r="G11" s="69">
        <f>'سود سپرده بانکی'!I10</f>
        <v>56802107</v>
      </c>
      <c r="H11" s="49"/>
      <c r="I11" s="21">
        <f>G11/$G$12*100</f>
        <v>5.5552147136124388</v>
      </c>
    </row>
    <row r="12" spans="1:9" ht="35.25" customHeight="1" thickBot="1" x14ac:dyDescent="0.45">
      <c r="A12" s="16"/>
      <c r="C12" s="76">
        <f>SUM(C10:C11)</f>
        <v>138914637</v>
      </c>
      <c r="D12" s="51"/>
      <c r="E12" s="76">
        <f>SUM(E10:E11)</f>
        <v>100</v>
      </c>
      <c r="F12" s="51"/>
      <c r="G12" s="76">
        <f>SUM(G10:G11)</f>
        <v>1022500658</v>
      </c>
      <c r="H12" s="51"/>
      <c r="I12" s="76">
        <f>SUM(I10:I11)</f>
        <v>100</v>
      </c>
    </row>
    <row r="13" spans="1:9" ht="16.5" thickTop="1" x14ac:dyDescent="0.4"/>
    <row r="14" spans="1:9" ht="22.5" hidden="1" x14ac:dyDescent="0.4">
      <c r="C14" s="17">
        <f>'سود سپرده بانکی'!C13</f>
        <v>138914637</v>
      </c>
      <c r="D14" s="17"/>
      <c r="E14" s="17"/>
      <c r="F14" s="17"/>
      <c r="G14" s="17">
        <f>'سود سپرده بانکی'!I11</f>
        <v>1022500658</v>
      </c>
      <c r="H14" s="17"/>
      <c r="I14" s="17"/>
    </row>
    <row r="15" spans="1:9" ht="22.5" hidden="1" x14ac:dyDescent="0.4">
      <c r="C15" s="17">
        <f>C14-C12</f>
        <v>0</v>
      </c>
      <c r="D15" s="17"/>
      <c r="E15" s="17"/>
      <c r="F15" s="17"/>
      <c r="G15" s="17">
        <f>G14-G12</f>
        <v>0</v>
      </c>
      <c r="H15" s="17"/>
      <c r="I15" s="17"/>
    </row>
  </sheetData>
  <mergeCells count="10">
    <mergeCell ref="A1:I1"/>
    <mergeCell ref="A2:I2"/>
    <mergeCell ref="A3:I3"/>
    <mergeCell ref="E8:E9"/>
    <mergeCell ref="I8:I9"/>
    <mergeCell ref="A8:A9"/>
    <mergeCell ref="C6:I6"/>
    <mergeCell ref="A5:I5"/>
    <mergeCell ref="C7:E7"/>
    <mergeCell ref="G7:I7"/>
  </mergeCells>
  <pageMargins left="0.39" right="0.39" top="0.39" bottom="0.39" header="0" footer="0"/>
  <pageSetup paperSize="9" scale="6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11"/>
  <sheetViews>
    <sheetView rightToLeft="1" view="pageBreakPreview" zoomScale="60" zoomScaleNormal="100" workbookViewId="0">
      <selection activeCell="A10" sqref="A10:XFD11"/>
    </sheetView>
  </sheetViews>
  <sheetFormatPr defaultRowHeight="15.75" x14ac:dyDescent="0.4"/>
  <cols>
    <col min="1" max="1" width="45.5703125" style="44" customWidth="1"/>
    <col min="2" max="2" width="1.42578125" style="44" customWidth="1"/>
    <col min="3" max="3" width="39.7109375" style="44" customWidth="1"/>
    <col min="4" max="4" width="1.42578125" style="44" customWidth="1"/>
    <col min="5" max="5" width="40.5703125" style="44" bestFit="1" customWidth="1"/>
    <col min="6" max="6" width="1.42578125" style="44" customWidth="1"/>
    <col min="7" max="16384" width="9.140625" style="44"/>
  </cols>
  <sheetData>
    <row r="1" spans="1:5" ht="39" customHeight="1" x14ac:dyDescent="0.4">
      <c r="A1" s="189" t="s">
        <v>0</v>
      </c>
      <c r="B1" s="189"/>
      <c r="C1" s="189"/>
      <c r="D1" s="189"/>
      <c r="E1" s="189"/>
    </row>
    <row r="2" spans="1:5" ht="39" customHeight="1" x14ac:dyDescent="0.4">
      <c r="A2" s="189" t="s">
        <v>77</v>
      </c>
      <c r="B2" s="189"/>
      <c r="C2" s="189"/>
      <c r="D2" s="189"/>
      <c r="E2" s="189"/>
    </row>
    <row r="3" spans="1:5" ht="39" customHeight="1" x14ac:dyDescent="0.4">
      <c r="A3" s="189" t="str">
        <f>درآمد!A3</f>
        <v>دوره یک ماهه منتهی به 30 دی 1404</v>
      </c>
      <c r="B3" s="189"/>
      <c r="C3" s="189"/>
      <c r="D3" s="189"/>
      <c r="E3" s="189"/>
    </row>
    <row r="4" spans="1:5" ht="39" customHeight="1" x14ac:dyDescent="0.4"/>
    <row r="5" spans="1:5" ht="39" customHeight="1" x14ac:dyDescent="0.4">
      <c r="A5" s="188" t="s">
        <v>175</v>
      </c>
      <c r="B5" s="188"/>
      <c r="C5" s="188"/>
      <c r="D5" s="188"/>
      <c r="E5" s="188"/>
    </row>
    <row r="6" spans="1:5" ht="39" customHeight="1" x14ac:dyDescent="0.4">
      <c r="A6" s="1"/>
      <c r="B6" s="1"/>
      <c r="C6" s="211" t="s">
        <v>145</v>
      </c>
      <c r="D6" s="211"/>
      <c r="E6" s="211"/>
    </row>
    <row r="7" spans="1:5" ht="39" customHeight="1" thickBot="1" x14ac:dyDescent="0.45">
      <c r="A7" s="82" t="s">
        <v>105</v>
      </c>
      <c r="B7" s="81"/>
      <c r="C7" s="12" t="s">
        <v>245</v>
      </c>
      <c r="D7" s="81"/>
      <c r="E7" s="12" t="s">
        <v>246</v>
      </c>
    </row>
    <row r="8" spans="1:5" ht="39" customHeight="1" thickBot="1" x14ac:dyDescent="0.45">
      <c r="A8" s="96" t="s">
        <v>172</v>
      </c>
      <c r="C8" s="110">
        <v>0</v>
      </c>
      <c r="D8" s="49"/>
      <c r="E8" s="110">
        <v>82488767011</v>
      </c>
    </row>
    <row r="9" spans="1:5" ht="16.5" thickTop="1" x14ac:dyDescent="0.4"/>
    <row r="10" spans="1:5" ht="22.5" hidden="1" x14ac:dyDescent="0.4">
      <c r="C10" s="72">
        <v>0</v>
      </c>
      <c r="E10" s="72">
        <v>82488767011</v>
      </c>
    </row>
    <row r="11" spans="1:5" ht="22.5" hidden="1" x14ac:dyDescent="0.4">
      <c r="C11" s="72"/>
      <c r="E11" s="72">
        <f>E10-E8</f>
        <v>0</v>
      </c>
    </row>
  </sheetData>
  <mergeCells count="5">
    <mergeCell ref="A1:E1"/>
    <mergeCell ref="A2:E2"/>
    <mergeCell ref="A3:E3"/>
    <mergeCell ref="C6:E6"/>
    <mergeCell ref="A5:E5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32"/>
  <sheetViews>
    <sheetView rightToLeft="1" view="pageBreakPreview" zoomScale="60" zoomScaleNormal="100" workbookViewId="0">
      <selection sqref="A1:S3"/>
    </sheetView>
  </sheetViews>
  <sheetFormatPr defaultRowHeight="15.75" x14ac:dyDescent="0.4"/>
  <cols>
    <col min="1" max="1" width="27.42578125" style="44" bestFit="1" customWidth="1"/>
    <col min="2" max="2" width="1.42578125" style="44" customWidth="1"/>
    <col min="3" max="3" width="17.42578125" style="44" customWidth="1"/>
    <col min="4" max="4" width="1.42578125" style="44" customWidth="1"/>
    <col min="5" max="5" width="34.85546875" style="44" bestFit="1" customWidth="1"/>
    <col min="6" max="6" width="1.42578125" style="44" customWidth="1"/>
    <col min="7" max="7" width="12.7109375" style="44" customWidth="1"/>
    <col min="8" max="8" width="1.42578125" style="44" customWidth="1"/>
    <col min="9" max="9" width="13.42578125" style="44" customWidth="1"/>
    <col min="10" max="10" width="1.42578125" style="44" customWidth="1"/>
    <col min="11" max="11" width="24.42578125" style="44" bestFit="1" customWidth="1"/>
    <col min="12" max="12" width="1.42578125" style="44" customWidth="1"/>
    <col min="13" max="13" width="43.28515625" style="44" customWidth="1"/>
    <col min="14" max="14" width="1.42578125" style="44" customWidth="1"/>
    <col min="15" max="15" width="15.85546875" style="44" customWidth="1"/>
    <col min="16" max="16" width="1.42578125" style="44" customWidth="1"/>
    <col min="17" max="17" width="15.7109375" style="44" customWidth="1"/>
    <col min="18" max="18" width="1.42578125" style="44" customWidth="1"/>
    <col min="19" max="19" width="40.140625" style="44" customWidth="1"/>
    <col min="20" max="20" width="1.42578125" style="44" customWidth="1"/>
    <col min="21" max="16384" width="9.140625" style="44"/>
  </cols>
  <sheetData>
    <row r="1" spans="1:19" ht="39" customHeight="1" x14ac:dyDescent="0.4">
      <c r="A1" s="216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</row>
    <row r="2" spans="1:19" ht="39" customHeight="1" x14ac:dyDescent="0.4">
      <c r="A2" s="216" t="s">
        <v>77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</row>
    <row r="3" spans="1:19" ht="39" customHeight="1" x14ac:dyDescent="0.4">
      <c r="A3" s="216" t="str">
        <f>درآمد!A3</f>
        <v>دوره یک ماهه منتهی به 30 دی 1404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</row>
    <row r="4" spans="1:19" ht="39" customHeight="1" x14ac:dyDescent="0.4"/>
    <row r="5" spans="1:19" ht="39" customHeight="1" x14ac:dyDescent="0.4">
      <c r="A5" s="217" t="s">
        <v>176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</row>
    <row r="6" spans="1:19" ht="39" customHeight="1" x14ac:dyDescent="0.4">
      <c r="A6" s="218" t="s">
        <v>145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</row>
    <row r="7" spans="1:19" ht="39" customHeight="1" x14ac:dyDescent="0.6">
      <c r="A7" s="214" t="s">
        <v>112</v>
      </c>
      <c r="B7" s="45"/>
      <c r="C7" s="214" t="s">
        <v>113</v>
      </c>
      <c r="D7" s="45"/>
      <c r="E7" s="214" t="s">
        <v>114</v>
      </c>
      <c r="F7" s="45"/>
      <c r="G7" s="214" t="s">
        <v>173</v>
      </c>
      <c r="H7" s="45"/>
      <c r="I7" s="214" t="s">
        <v>38</v>
      </c>
      <c r="J7" s="45"/>
      <c r="K7" s="214" t="s">
        <v>115</v>
      </c>
      <c r="L7" s="45"/>
      <c r="M7" s="212" t="s">
        <v>110</v>
      </c>
      <c r="N7" s="45"/>
      <c r="O7" s="214" t="s">
        <v>116</v>
      </c>
      <c r="P7" s="45"/>
      <c r="Q7" s="81" t="s">
        <v>116</v>
      </c>
      <c r="R7" s="45"/>
      <c r="S7" s="212" t="s">
        <v>111</v>
      </c>
    </row>
    <row r="8" spans="1:19" ht="50.25" customHeight="1" thickBot="1" x14ac:dyDescent="0.65">
      <c r="A8" s="215"/>
      <c r="B8" s="45"/>
      <c r="C8" s="215"/>
      <c r="D8" s="45"/>
      <c r="E8" s="215"/>
      <c r="F8" s="45"/>
      <c r="G8" s="215"/>
      <c r="H8" s="45"/>
      <c r="I8" s="215"/>
      <c r="J8" s="45"/>
      <c r="K8" s="215"/>
      <c r="L8" s="45"/>
      <c r="M8" s="213"/>
      <c r="N8" s="45"/>
      <c r="O8" s="215"/>
      <c r="P8" s="45"/>
      <c r="Q8" s="82" t="s">
        <v>174</v>
      </c>
      <c r="R8" s="45"/>
      <c r="S8" s="213"/>
    </row>
    <row r="9" spans="1:19" ht="40.5" customHeight="1" x14ac:dyDescent="0.55000000000000004">
      <c r="A9" s="51" t="s">
        <v>177</v>
      </c>
      <c r="B9" s="80"/>
      <c r="C9" s="51" t="s">
        <v>117</v>
      </c>
      <c r="D9" s="80"/>
      <c r="E9" s="49" t="s">
        <v>178</v>
      </c>
      <c r="F9" s="48"/>
      <c r="G9" s="48" t="s">
        <v>179</v>
      </c>
      <c r="H9" s="48"/>
      <c r="I9" s="48">
        <v>486800</v>
      </c>
      <c r="J9" s="48"/>
      <c r="K9" s="48">
        <v>486912195041</v>
      </c>
      <c r="M9" s="72">
        <v>7765113180</v>
      </c>
      <c r="O9" s="48">
        <v>1000000</v>
      </c>
      <c r="P9" s="49"/>
      <c r="Q9" s="48">
        <f>[1]اوراق!K10</f>
        <v>18</v>
      </c>
      <c r="R9" s="49"/>
      <c r="S9" s="49">
        <v>23.5</v>
      </c>
    </row>
    <row r="10" spans="1:19" ht="14.45" customHeight="1" x14ac:dyDescent="0.4"/>
    <row r="11" spans="1:19" ht="14.45" customHeight="1" x14ac:dyDescent="0.4">
      <c r="K11" s="72"/>
    </row>
    <row r="12" spans="1:19" ht="14.45" customHeight="1" x14ac:dyDescent="0.4">
      <c r="K12" s="72"/>
    </row>
    <row r="13" spans="1:19" ht="14.45" customHeight="1" x14ac:dyDescent="0.4"/>
    <row r="14" spans="1:19" ht="14.45" customHeight="1" x14ac:dyDescent="0.4"/>
    <row r="15" spans="1:19" ht="14.45" customHeight="1" x14ac:dyDescent="0.4"/>
    <row r="16" spans="1:19" ht="14.45" customHeight="1" x14ac:dyDescent="0.4"/>
    <row r="17" ht="14.45" customHeight="1" x14ac:dyDescent="0.4"/>
    <row r="18" ht="14.45" customHeight="1" x14ac:dyDescent="0.4"/>
    <row r="19" ht="14.45" customHeight="1" x14ac:dyDescent="0.4"/>
    <row r="20" ht="14.45" customHeight="1" x14ac:dyDescent="0.4"/>
    <row r="21" ht="14.45" customHeight="1" x14ac:dyDescent="0.4"/>
    <row r="22" ht="14.45" customHeight="1" x14ac:dyDescent="0.4"/>
    <row r="23" ht="14.45" customHeight="1" x14ac:dyDescent="0.4"/>
    <row r="24" ht="14.45" customHeight="1" x14ac:dyDescent="0.4"/>
    <row r="25" ht="14.45" customHeight="1" x14ac:dyDescent="0.4"/>
    <row r="26" ht="14.45" customHeight="1" x14ac:dyDescent="0.4"/>
    <row r="27" ht="14.45" customHeight="1" x14ac:dyDescent="0.4"/>
    <row r="28" ht="14.45" customHeight="1" x14ac:dyDescent="0.4"/>
    <row r="29" ht="14.45" customHeight="1" x14ac:dyDescent="0.4"/>
    <row r="30" ht="14.45" customHeight="1" x14ac:dyDescent="0.4"/>
    <row r="31" ht="14.45" customHeight="1" x14ac:dyDescent="0.4"/>
    <row r="32" ht="14.45" customHeight="1" x14ac:dyDescent="0.4"/>
  </sheetData>
  <mergeCells count="14">
    <mergeCell ref="M7:M8"/>
    <mergeCell ref="O7:O8"/>
    <mergeCell ref="S7:S8"/>
    <mergeCell ref="A1:S1"/>
    <mergeCell ref="A2:S2"/>
    <mergeCell ref="A3:S3"/>
    <mergeCell ref="A5:S5"/>
    <mergeCell ref="A6:S6"/>
    <mergeCell ref="A7:A8"/>
    <mergeCell ref="C7:C8"/>
    <mergeCell ref="E7:E8"/>
    <mergeCell ref="G7:G8"/>
    <mergeCell ref="I7:I8"/>
    <mergeCell ref="K7:K8"/>
  </mergeCells>
  <pageMargins left="0.39" right="0.39" top="0.39" bottom="0.39" header="0" footer="0"/>
  <pageSetup paperSize="9" scale="5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0"/>
  <sheetViews>
    <sheetView rightToLeft="1" view="pageBreakPreview" topLeftCell="A17" zoomScale="60" zoomScaleNormal="100" workbookViewId="0">
      <selection activeCell="A29" sqref="A29:XFD30"/>
    </sheetView>
  </sheetViews>
  <sheetFormatPr defaultRowHeight="12.75" x14ac:dyDescent="0.2"/>
  <cols>
    <col min="1" max="1" width="44.42578125" style="118" customWidth="1"/>
    <col min="2" max="2" width="1.42578125" style="118" customWidth="1"/>
    <col min="3" max="3" width="42.42578125" style="118" customWidth="1"/>
    <col min="4" max="4" width="1.42578125" style="118" customWidth="1"/>
    <col min="5" max="5" width="27.5703125" style="118" customWidth="1"/>
    <col min="6" max="6" width="1.42578125" style="118" customWidth="1"/>
    <col min="7" max="7" width="30.85546875" style="118" customWidth="1"/>
    <col min="8" max="8" width="1.42578125" style="118" customWidth="1"/>
    <col min="9" max="9" width="42.42578125" style="118" customWidth="1"/>
    <col min="10" max="10" width="1.42578125" style="118" customWidth="1"/>
    <col min="11" max="11" width="32.7109375" style="118" customWidth="1"/>
    <col min="12" max="12" width="1.42578125" style="118" customWidth="1"/>
    <col min="13" max="13" width="30" style="118" customWidth="1"/>
    <col min="14" max="14" width="1.42578125" style="118" customWidth="1"/>
    <col min="15" max="16384" width="9.140625" style="118"/>
  </cols>
  <sheetData>
    <row r="1" spans="1:13" ht="40.5" customHeight="1" x14ac:dyDescent="0.2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</row>
    <row r="2" spans="1:13" ht="40.5" customHeight="1" x14ac:dyDescent="0.2">
      <c r="A2" s="208" t="s">
        <v>77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</row>
    <row r="3" spans="1:13" ht="40.5" customHeight="1" x14ac:dyDescent="0.2">
      <c r="A3" s="208" t="str">
        <f>درآمد!A3</f>
        <v>دوره یک ماهه منتهی به 30 دی 1404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</row>
    <row r="4" spans="1:13" ht="40.5" customHeight="1" x14ac:dyDescent="0.2"/>
    <row r="5" spans="1:13" ht="40.5" customHeight="1" x14ac:dyDescent="0.2">
      <c r="A5" s="207" t="s">
        <v>180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13" ht="40.5" customHeight="1" x14ac:dyDescent="0.2">
      <c r="A6" s="104"/>
      <c r="B6" s="104"/>
      <c r="C6" s="220" t="s">
        <v>145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</row>
    <row r="7" spans="1:13" ht="40.5" customHeight="1" thickBot="1" x14ac:dyDescent="0.35">
      <c r="A7" s="219" t="s">
        <v>31</v>
      </c>
      <c r="C7" s="199" t="s">
        <v>245</v>
      </c>
      <c r="D7" s="199"/>
      <c r="E7" s="199"/>
      <c r="F7" s="199"/>
      <c r="G7" s="199"/>
      <c r="H7" s="127"/>
      <c r="I7" s="199" t="s">
        <v>246</v>
      </c>
      <c r="J7" s="199"/>
      <c r="K7" s="199"/>
      <c r="L7" s="199"/>
      <c r="M7" s="199"/>
    </row>
    <row r="8" spans="1:13" ht="40.5" customHeight="1" thickBot="1" x14ac:dyDescent="0.35">
      <c r="A8" s="199"/>
      <c r="C8" s="138" t="s">
        <v>121</v>
      </c>
      <c r="D8" s="128"/>
      <c r="E8" s="138" t="s">
        <v>122</v>
      </c>
      <c r="F8" s="128"/>
      <c r="G8" s="138" t="s">
        <v>123</v>
      </c>
      <c r="H8" s="127"/>
      <c r="I8" s="138" t="s">
        <v>121</v>
      </c>
      <c r="J8" s="128"/>
      <c r="K8" s="138" t="s">
        <v>122</v>
      </c>
      <c r="L8" s="128"/>
      <c r="M8" s="138" t="s">
        <v>123</v>
      </c>
    </row>
    <row r="9" spans="1:13" ht="40.5" customHeight="1" x14ac:dyDescent="0.3">
      <c r="A9" s="42" t="s">
        <v>25</v>
      </c>
      <c r="C9" s="150">
        <v>0</v>
      </c>
      <c r="D9" s="128"/>
      <c r="E9" s="150">
        <v>0</v>
      </c>
      <c r="F9" s="128"/>
      <c r="G9" s="150">
        <f>C9+E9</f>
        <v>0</v>
      </c>
      <c r="H9" s="127"/>
      <c r="I9" s="150">
        <v>60451632540</v>
      </c>
      <c r="J9" s="128"/>
      <c r="K9" s="150">
        <v>0</v>
      </c>
      <c r="L9" s="128"/>
      <c r="M9" s="150">
        <f>I9+K9</f>
        <v>60451632540</v>
      </c>
    </row>
    <row r="10" spans="1:13" ht="40.5" customHeight="1" x14ac:dyDescent="0.3">
      <c r="A10" s="42" t="s">
        <v>18</v>
      </c>
      <c r="C10" s="150">
        <v>34578000000</v>
      </c>
      <c r="D10" s="128"/>
      <c r="E10" s="150">
        <v>-2174996149</v>
      </c>
      <c r="F10" s="128"/>
      <c r="G10" s="150">
        <f t="shared" ref="G10:G26" si="0">C10+E10</f>
        <v>32403003851</v>
      </c>
      <c r="H10" s="127"/>
      <c r="I10" s="150">
        <v>34578000000</v>
      </c>
      <c r="J10" s="128"/>
      <c r="K10" s="150">
        <v>-2174996149</v>
      </c>
      <c r="L10" s="128"/>
      <c r="M10" s="150">
        <f t="shared" ref="M10:M26" si="1">I10+K10</f>
        <v>32403003851</v>
      </c>
    </row>
    <row r="11" spans="1:13" ht="40.5" customHeight="1" x14ac:dyDescent="0.3">
      <c r="A11" s="42" t="s">
        <v>92</v>
      </c>
      <c r="C11" s="150">
        <v>0</v>
      </c>
      <c r="D11" s="128"/>
      <c r="E11" s="150">
        <v>0</v>
      </c>
      <c r="F11" s="128"/>
      <c r="G11" s="150">
        <f t="shared" si="0"/>
        <v>0</v>
      </c>
      <c r="H11" s="127"/>
      <c r="I11" s="150">
        <v>25128788</v>
      </c>
      <c r="J11" s="128"/>
      <c r="K11" s="150">
        <v>0</v>
      </c>
      <c r="L11" s="128"/>
      <c r="M11" s="150">
        <f t="shared" si="1"/>
        <v>25128788</v>
      </c>
    </row>
    <row r="12" spans="1:13" ht="40.5" customHeight="1" x14ac:dyDescent="0.3">
      <c r="A12" s="42" t="s">
        <v>23</v>
      </c>
      <c r="C12" s="150">
        <v>0</v>
      </c>
      <c r="D12" s="128"/>
      <c r="E12" s="150">
        <v>0</v>
      </c>
      <c r="F12" s="128"/>
      <c r="G12" s="150">
        <f t="shared" si="0"/>
        <v>0</v>
      </c>
      <c r="H12" s="127"/>
      <c r="I12" s="150">
        <v>37217151720</v>
      </c>
      <c r="J12" s="128"/>
      <c r="K12" s="150">
        <v>0</v>
      </c>
      <c r="L12" s="128"/>
      <c r="M12" s="150">
        <f t="shared" si="1"/>
        <v>37217151720</v>
      </c>
    </row>
    <row r="13" spans="1:13" ht="40.5" customHeight="1" x14ac:dyDescent="0.2">
      <c r="A13" s="42" t="s">
        <v>22</v>
      </c>
      <c r="C13" s="149">
        <v>0</v>
      </c>
      <c r="D13" s="176"/>
      <c r="E13" s="149">
        <v>0</v>
      </c>
      <c r="F13" s="176"/>
      <c r="G13" s="150">
        <f t="shared" si="0"/>
        <v>0</v>
      </c>
      <c r="H13" s="26"/>
      <c r="I13" s="150">
        <v>23264485500</v>
      </c>
      <c r="J13" s="26"/>
      <c r="K13" s="149">
        <v>0</v>
      </c>
      <c r="L13" s="26"/>
      <c r="M13" s="150">
        <f t="shared" si="1"/>
        <v>23264485500</v>
      </c>
    </row>
    <row r="14" spans="1:13" ht="40.5" customHeight="1" x14ac:dyDescent="0.2">
      <c r="A14" s="41" t="s">
        <v>16</v>
      </c>
      <c r="C14" s="153">
        <v>0</v>
      </c>
      <c r="D14" s="176"/>
      <c r="E14" s="153">
        <v>0</v>
      </c>
      <c r="F14" s="176"/>
      <c r="G14" s="150">
        <f t="shared" si="0"/>
        <v>0</v>
      </c>
      <c r="H14" s="26"/>
      <c r="I14" s="150">
        <v>358574324</v>
      </c>
      <c r="J14" s="26"/>
      <c r="K14" s="153">
        <v>-17519918</v>
      </c>
      <c r="L14" s="26"/>
      <c r="M14" s="150">
        <f t="shared" si="1"/>
        <v>341054406</v>
      </c>
    </row>
    <row r="15" spans="1:13" ht="40.5" customHeight="1" x14ac:dyDescent="0.2">
      <c r="A15" s="41" t="s">
        <v>19</v>
      </c>
      <c r="C15" s="153">
        <v>0</v>
      </c>
      <c r="D15" s="176"/>
      <c r="E15" s="153">
        <v>0</v>
      </c>
      <c r="F15" s="176"/>
      <c r="G15" s="150">
        <f t="shared" si="0"/>
        <v>0</v>
      </c>
      <c r="H15" s="26"/>
      <c r="I15" s="150">
        <v>10751410600</v>
      </c>
      <c r="J15" s="26"/>
      <c r="K15" s="153">
        <v>0</v>
      </c>
      <c r="L15" s="26"/>
      <c r="M15" s="150">
        <f t="shared" si="1"/>
        <v>10751410600</v>
      </c>
    </row>
    <row r="16" spans="1:13" ht="40.5" customHeight="1" x14ac:dyDescent="0.2">
      <c r="A16" s="41" t="s">
        <v>14</v>
      </c>
      <c r="C16" s="153">
        <v>0</v>
      </c>
      <c r="D16" s="176"/>
      <c r="E16" s="153">
        <v>0</v>
      </c>
      <c r="F16" s="176"/>
      <c r="G16" s="150">
        <f t="shared" si="0"/>
        <v>0</v>
      </c>
      <c r="H16" s="26"/>
      <c r="I16" s="150">
        <v>26526677350</v>
      </c>
      <c r="J16" s="26"/>
      <c r="K16" s="153">
        <v>-1426904874</v>
      </c>
      <c r="L16" s="26"/>
      <c r="M16" s="150">
        <f t="shared" si="1"/>
        <v>25099772476</v>
      </c>
    </row>
    <row r="17" spans="1:13" ht="40.5" customHeight="1" x14ac:dyDescent="0.2">
      <c r="A17" s="41" t="s">
        <v>20</v>
      </c>
      <c r="C17" s="153">
        <v>0</v>
      </c>
      <c r="D17" s="176"/>
      <c r="E17" s="153">
        <v>0</v>
      </c>
      <c r="F17" s="176"/>
      <c r="G17" s="150">
        <f t="shared" si="0"/>
        <v>0</v>
      </c>
      <c r="H17" s="26"/>
      <c r="I17" s="150">
        <v>10701322500</v>
      </c>
      <c r="J17" s="26"/>
      <c r="K17" s="153">
        <v>-299238046</v>
      </c>
      <c r="L17" s="26"/>
      <c r="M17" s="150">
        <f t="shared" si="1"/>
        <v>10402084454</v>
      </c>
    </row>
    <row r="18" spans="1:13" ht="40.5" customHeight="1" x14ac:dyDescent="0.2">
      <c r="A18" s="41" t="s">
        <v>28</v>
      </c>
      <c r="C18" s="153">
        <v>0</v>
      </c>
      <c r="D18" s="176"/>
      <c r="E18" s="153">
        <v>0</v>
      </c>
      <c r="F18" s="176"/>
      <c r="G18" s="150">
        <f t="shared" si="0"/>
        <v>0</v>
      </c>
      <c r="H18" s="26"/>
      <c r="I18" s="150">
        <v>50587500000</v>
      </c>
      <c r="J18" s="26"/>
      <c r="K18" s="153">
        <v>0</v>
      </c>
      <c r="L18" s="26"/>
      <c r="M18" s="150">
        <f t="shared" si="1"/>
        <v>50587500000</v>
      </c>
    </row>
    <row r="19" spans="1:13" ht="40.5" customHeight="1" x14ac:dyDescent="0.2">
      <c r="A19" s="41" t="s">
        <v>15</v>
      </c>
      <c r="C19" s="153">
        <v>1327425195060</v>
      </c>
      <c r="D19" s="176"/>
      <c r="E19" s="153">
        <v>-84294479994</v>
      </c>
      <c r="F19" s="176"/>
      <c r="G19" s="150">
        <f t="shared" si="0"/>
        <v>1243130715066</v>
      </c>
      <c r="H19" s="26"/>
      <c r="I19" s="150">
        <v>1327425195060</v>
      </c>
      <c r="J19" s="26"/>
      <c r="K19" s="153">
        <v>-84294479994</v>
      </c>
      <c r="L19" s="26"/>
      <c r="M19" s="150">
        <f t="shared" si="1"/>
        <v>1243130715066</v>
      </c>
    </row>
    <row r="20" spans="1:13" ht="40.5" customHeight="1" x14ac:dyDescent="0.2">
      <c r="A20" s="41" t="s">
        <v>17</v>
      </c>
      <c r="C20" s="153">
        <v>0</v>
      </c>
      <c r="D20" s="176"/>
      <c r="E20" s="153">
        <v>0</v>
      </c>
      <c r="F20" s="176"/>
      <c r="G20" s="150">
        <f t="shared" si="0"/>
        <v>0</v>
      </c>
      <c r="H20" s="26"/>
      <c r="I20" s="150">
        <v>1732386651960</v>
      </c>
      <c r="J20" s="26"/>
      <c r="K20" s="153">
        <v>0</v>
      </c>
      <c r="L20" s="26"/>
      <c r="M20" s="150">
        <f t="shared" si="1"/>
        <v>1732386651960</v>
      </c>
    </row>
    <row r="21" spans="1:13" ht="40.5" customHeight="1" x14ac:dyDescent="0.2">
      <c r="A21" s="41" t="s">
        <v>21</v>
      </c>
      <c r="C21" s="153">
        <v>552901736860</v>
      </c>
      <c r="D21" s="176"/>
      <c r="E21" s="153">
        <v>-16175316770</v>
      </c>
      <c r="F21" s="176"/>
      <c r="G21" s="150">
        <f t="shared" si="0"/>
        <v>536726420090</v>
      </c>
      <c r="H21" s="26"/>
      <c r="I21" s="150">
        <v>552901736860</v>
      </c>
      <c r="J21" s="26"/>
      <c r="K21" s="153">
        <v>-16175316770</v>
      </c>
      <c r="L21" s="26"/>
      <c r="M21" s="150">
        <f t="shared" si="1"/>
        <v>536726420090</v>
      </c>
    </row>
    <row r="22" spans="1:13" ht="40.5" customHeight="1" x14ac:dyDescent="0.2">
      <c r="A22" s="42" t="s">
        <v>13</v>
      </c>
      <c r="C22" s="149">
        <v>0</v>
      </c>
      <c r="D22" s="179"/>
      <c r="E22" s="149">
        <v>0</v>
      </c>
      <c r="F22" s="179"/>
      <c r="G22" s="150">
        <f t="shared" si="0"/>
        <v>0</v>
      </c>
      <c r="H22" s="180"/>
      <c r="I22" s="150">
        <v>105363890904</v>
      </c>
      <c r="J22" s="180"/>
      <c r="K22" s="149">
        <v>0</v>
      </c>
      <c r="L22" s="180"/>
      <c r="M22" s="150">
        <f t="shared" si="1"/>
        <v>105363890904</v>
      </c>
    </row>
    <row r="23" spans="1:13" ht="40.5" customHeight="1" x14ac:dyDescent="0.2">
      <c r="A23" s="42" t="s">
        <v>12</v>
      </c>
      <c r="C23" s="149">
        <v>0</v>
      </c>
      <c r="D23" s="176"/>
      <c r="E23" s="149">
        <v>0</v>
      </c>
      <c r="F23" s="176"/>
      <c r="G23" s="150">
        <f t="shared" si="0"/>
        <v>0</v>
      </c>
      <c r="H23" s="26"/>
      <c r="I23" s="150">
        <v>126280976666</v>
      </c>
      <c r="J23" s="26"/>
      <c r="K23" s="149">
        <v>0</v>
      </c>
      <c r="L23" s="26"/>
      <c r="M23" s="150">
        <f t="shared" si="1"/>
        <v>126280976666</v>
      </c>
    </row>
    <row r="24" spans="1:13" ht="40.5" customHeight="1" x14ac:dyDescent="0.2">
      <c r="A24" s="42" t="s">
        <v>24</v>
      </c>
      <c r="C24" s="149">
        <v>0</v>
      </c>
      <c r="D24" s="176"/>
      <c r="E24" s="149">
        <v>0</v>
      </c>
      <c r="F24" s="176"/>
      <c r="G24" s="150">
        <f t="shared" si="0"/>
        <v>0</v>
      </c>
      <c r="H24" s="26"/>
      <c r="I24" s="150">
        <v>666554783440</v>
      </c>
      <c r="J24" s="26"/>
      <c r="K24" s="149">
        <v>0</v>
      </c>
      <c r="L24" s="26"/>
      <c r="M24" s="150">
        <f t="shared" si="1"/>
        <v>666554783440</v>
      </c>
    </row>
    <row r="25" spans="1:13" ht="40.5" customHeight="1" x14ac:dyDescent="0.2">
      <c r="A25" s="42" t="s">
        <v>204</v>
      </c>
      <c r="C25" s="149">
        <v>1759662000000</v>
      </c>
      <c r="D25" s="176"/>
      <c r="E25" s="149">
        <v>-24951318028</v>
      </c>
      <c r="F25" s="176"/>
      <c r="G25" s="150">
        <f t="shared" si="0"/>
        <v>1734710681972</v>
      </c>
      <c r="H25" s="26"/>
      <c r="I25" s="150">
        <v>1759662000000</v>
      </c>
      <c r="J25" s="26"/>
      <c r="K25" s="149">
        <v>-24951318028</v>
      </c>
      <c r="L25" s="26"/>
      <c r="M25" s="150">
        <f t="shared" si="1"/>
        <v>1734710681972</v>
      </c>
    </row>
    <row r="26" spans="1:13" ht="40.5" customHeight="1" thickBot="1" x14ac:dyDescent="0.25">
      <c r="A26" s="42" t="s">
        <v>27</v>
      </c>
      <c r="C26" s="154">
        <v>0</v>
      </c>
      <c r="D26" s="176"/>
      <c r="E26" s="154">
        <v>0</v>
      </c>
      <c r="F26" s="176"/>
      <c r="G26" s="161">
        <f t="shared" si="0"/>
        <v>0</v>
      </c>
      <c r="H26" s="26"/>
      <c r="I26" s="161">
        <v>234280231650</v>
      </c>
      <c r="J26" s="26"/>
      <c r="K26" s="154">
        <v>0</v>
      </c>
      <c r="L26" s="26"/>
      <c r="M26" s="161">
        <f t="shared" si="1"/>
        <v>234280231650</v>
      </c>
    </row>
    <row r="27" spans="1:13" ht="40.5" customHeight="1" thickBot="1" x14ac:dyDescent="0.25">
      <c r="A27" s="162"/>
      <c r="C27" s="156">
        <f>SUM(C9:C26)</f>
        <v>3674566931920</v>
      </c>
      <c r="D27" s="177"/>
      <c r="E27" s="156">
        <f>SUM(E9:E26)</f>
        <v>-127596110941</v>
      </c>
      <c r="F27" s="177"/>
      <c r="G27" s="156">
        <f>SUM(G9:G26)</f>
        <v>3546970820979</v>
      </c>
      <c r="H27" s="177"/>
      <c r="I27" s="156">
        <f>SUM(I9:I26)</f>
        <v>6759317349862</v>
      </c>
      <c r="J27" s="177"/>
      <c r="K27" s="156">
        <f>SUM(K9:K26)</f>
        <v>-129339773779</v>
      </c>
      <c r="L27" s="177"/>
      <c r="M27" s="156">
        <f>SUM(M9:M26)</f>
        <v>6629977576083</v>
      </c>
    </row>
    <row r="28" spans="1:13" ht="13.5" thickTop="1" x14ac:dyDescent="0.2"/>
    <row r="29" spans="1:13" ht="22.5" hidden="1" x14ac:dyDescent="0.2">
      <c r="C29" s="25">
        <v>3674566931920</v>
      </c>
      <c r="D29" s="25"/>
      <c r="E29" s="25">
        <v>-127596110941</v>
      </c>
      <c r="F29" s="25"/>
      <c r="G29" s="25">
        <f>C29+E29</f>
        <v>3546970820979</v>
      </c>
      <c r="H29" s="25"/>
      <c r="I29" s="25">
        <v>6759317349862</v>
      </c>
      <c r="J29" s="25"/>
      <c r="K29" s="25">
        <v>-129339773779</v>
      </c>
      <c r="L29" s="25"/>
      <c r="M29" s="25">
        <f>I29+K29</f>
        <v>6629977576083</v>
      </c>
    </row>
    <row r="30" spans="1:13" ht="22.5" hidden="1" x14ac:dyDescent="0.2">
      <c r="C30" s="25">
        <f>C29-C27</f>
        <v>0</v>
      </c>
      <c r="D30" s="25"/>
      <c r="E30" s="25">
        <f>E29-E27</f>
        <v>0</v>
      </c>
      <c r="F30" s="25"/>
      <c r="G30" s="25">
        <f>G29-G27</f>
        <v>0</v>
      </c>
      <c r="H30" s="25"/>
      <c r="I30" s="25">
        <f>I29-I27</f>
        <v>0</v>
      </c>
      <c r="J30" s="25"/>
      <c r="K30" s="25">
        <f>K29-K27</f>
        <v>0</v>
      </c>
      <c r="L30" s="25"/>
      <c r="M30" s="25">
        <f>M29-M27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5"/>
  <sheetViews>
    <sheetView rightToLeft="1" view="pageBreakPreview" zoomScale="60" zoomScaleNormal="100" workbookViewId="0">
      <selection activeCell="A13" sqref="A13:XFD14"/>
    </sheetView>
  </sheetViews>
  <sheetFormatPr defaultRowHeight="15.75" x14ac:dyDescent="0.4"/>
  <cols>
    <col min="1" max="1" width="43" style="47" bestFit="1" customWidth="1"/>
    <col min="2" max="2" width="1.42578125" style="47" customWidth="1"/>
    <col min="3" max="3" width="21.5703125" style="47" customWidth="1"/>
    <col min="4" max="4" width="1.42578125" style="47" customWidth="1"/>
    <col min="5" max="5" width="32.7109375" style="47" bestFit="1" customWidth="1"/>
    <col min="6" max="6" width="1.42578125" style="47" customWidth="1"/>
    <col min="7" max="7" width="24.7109375" style="47" customWidth="1"/>
    <col min="8" max="8" width="1.42578125" style="47" customWidth="1"/>
    <col min="9" max="9" width="36.140625" style="47" customWidth="1"/>
    <col min="10" max="10" width="1.42578125" style="47" customWidth="1"/>
    <col min="11" max="11" width="40.5703125" style="47" bestFit="1" customWidth="1"/>
    <col min="12" max="12" width="1.42578125" style="47" customWidth="1"/>
    <col min="13" max="16384" width="9.140625" style="47"/>
  </cols>
  <sheetData>
    <row r="1" spans="1:11" ht="39.75" customHeight="1" x14ac:dyDescent="0.4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39.75" customHeight="1" x14ac:dyDescent="0.4">
      <c r="A2" s="208" t="s">
        <v>77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</row>
    <row r="3" spans="1:11" ht="39.75" customHeight="1" x14ac:dyDescent="0.4">
      <c r="A3" s="208" t="str">
        <f>درآمد!A3</f>
        <v>دوره یک ماهه منتهی به 30 دی 1404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</row>
    <row r="4" spans="1:11" ht="39.75" customHeight="1" x14ac:dyDescent="0.4"/>
    <row r="5" spans="1:11" ht="39.75" customHeight="1" x14ac:dyDescent="0.4">
      <c r="A5" s="207" t="s">
        <v>184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1" ht="39.75" customHeight="1" x14ac:dyDescent="0.4">
      <c r="A6" s="83"/>
      <c r="B6" s="83"/>
      <c r="C6" s="83"/>
      <c r="D6" s="83"/>
      <c r="E6" s="83"/>
      <c r="F6" s="83"/>
      <c r="G6" s="83"/>
      <c r="H6" s="83"/>
      <c r="I6" s="209" t="s">
        <v>145</v>
      </c>
      <c r="J6" s="209"/>
      <c r="K6" s="209"/>
    </row>
    <row r="7" spans="1:11" ht="39.75" customHeight="1" thickBot="1" x14ac:dyDescent="0.7">
      <c r="C7" s="85"/>
      <c r="D7" s="85"/>
      <c r="E7" s="85"/>
      <c r="F7" s="85"/>
      <c r="G7" s="85"/>
      <c r="H7" s="85"/>
      <c r="I7" s="56" t="s">
        <v>245</v>
      </c>
      <c r="J7" s="85"/>
      <c r="K7" s="56" t="s">
        <v>246</v>
      </c>
    </row>
    <row r="8" spans="1:11" ht="54.75" customHeight="1" thickBot="1" x14ac:dyDescent="0.65">
      <c r="A8" s="56" t="s">
        <v>124</v>
      </c>
      <c r="B8" s="54"/>
      <c r="C8" s="57" t="s">
        <v>125</v>
      </c>
      <c r="D8" s="54"/>
      <c r="E8" s="57" t="s">
        <v>126</v>
      </c>
      <c r="F8" s="54"/>
      <c r="G8" s="57" t="s">
        <v>127</v>
      </c>
      <c r="H8" s="54"/>
      <c r="I8" s="57" t="s">
        <v>128</v>
      </c>
      <c r="J8" s="54"/>
      <c r="K8" s="57" t="s">
        <v>128</v>
      </c>
    </row>
    <row r="9" spans="1:11" ht="39.75" customHeight="1" x14ac:dyDescent="0.4">
      <c r="A9" s="112" t="s">
        <v>181</v>
      </c>
      <c r="C9" s="27" t="s">
        <v>129</v>
      </c>
      <c r="D9" s="48"/>
      <c r="E9" s="27">
        <v>1000000</v>
      </c>
      <c r="F9" s="48"/>
      <c r="G9" s="27">
        <v>218</v>
      </c>
      <c r="H9" s="48"/>
      <c r="I9" s="27">
        <v>218000000</v>
      </c>
      <c r="J9" s="48"/>
      <c r="K9" s="27">
        <v>22067478084</v>
      </c>
    </row>
    <row r="10" spans="1:11" ht="39" customHeight="1" thickBot="1" x14ac:dyDescent="0.45">
      <c r="A10" s="113" t="s">
        <v>182</v>
      </c>
      <c r="C10" s="105" t="s">
        <v>41</v>
      </c>
      <c r="D10" s="105"/>
      <c r="E10" s="105" t="s">
        <v>183</v>
      </c>
      <c r="F10" s="105"/>
      <c r="G10" s="105">
        <v>0</v>
      </c>
      <c r="H10" s="105"/>
      <c r="I10" s="106">
        <v>0</v>
      </c>
      <c r="J10" s="105"/>
      <c r="K10" s="106">
        <v>2871000000</v>
      </c>
    </row>
    <row r="11" spans="1:11" ht="38.25" customHeight="1" thickBot="1" x14ac:dyDescent="0.45">
      <c r="I11" s="107">
        <f>SUM(I9:I10)</f>
        <v>218000000</v>
      </c>
      <c r="J11" s="50"/>
      <c r="K11" s="107">
        <f>SUM(K9:K10)</f>
        <v>24938478084</v>
      </c>
    </row>
    <row r="12" spans="1:11" ht="16.5" thickTop="1" x14ac:dyDescent="0.4"/>
    <row r="13" spans="1:11" ht="22.5" hidden="1" x14ac:dyDescent="0.4">
      <c r="I13" s="105">
        <v>218000000</v>
      </c>
      <c r="J13" s="105"/>
      <c r="K13" s="105">
        <v>24938478084</v>
      </c>
    </row>
    <row r="14" spans="1:11" ht="22.5" hidden="1" x14ac:dyDescent="0.4">
      <c r="I14" s="105">
        <f>I13-I11</f>
        <v>0</v>
      </c>
      <c r="J14" s="105"/>
      <c r="K14" s="105">
        <f>K13-K11</f>
        <v>0</v>
      </c>
    </row>
    <row r="15" spans="1:11" ht="22.5" x14ac:dyDescent="0.4">
      <c r="I15" s="105"/>
      <c r="J15" s="105"/>
      <c r="K15" s="105"/>
    </row>
  </sheetData>
  <mergeCells count="5">
    <mergeCell ref="A1:K1"/>
    <mergeCell ref="A2:K2"/>
    <mergeCell ref="A3:K3"/>
    <mergeCell ref="A5:K5"/>
    <mergeCell ref="I6:K6"/>
  </mergeCells>
  <pageMargins left="0.39" right="0.39" top="0.39" bottom="0.39" header="0" footer="0"/>
  <pageSetup scale="6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17"/>
  <sheetViews>
    <sheetView rightToLeft="1" view="pageBreakPreview" zoomScale="60" zoomScaleNormal="100" workbookViewId="0">
      <selection activeCell="A16" sqref="A16:XFD17"/>
    </sheetView>
  </sheetViews>
  <sheetFormatPr defaultRowHeight="12.75" x14ac:dyDescent="0.2"/>
  <cols>
    <col min="1" max="1" width="39" customWidth="1"/>
    <col min="2" max="2" width="1.42578125" customWidth="1"/>
    <col min="3" max="3" width="24.5703125" customWidth="1"/>
    <col min="4" max="4" width="1.42578125" customWidth="1"/>
    <col min="5" max="5" width="21.7109375" customWidth="1"/>
    <col min="6" max="6" width="1.42578125" customWidth="1"/>
    <col min="7" max="7" width="25.7109375" customWidth="1"/>
    <col min="8" max="8" width="1.42578125" customWidth="1"/>
    <col min="9" max="9" width="28" customWidth="1"/>
    <col min="10" max="10" width="1.42578125" customWidth="1"/>
    <col min="11" max="11" width="28.85546875" customWidth="1"/>
    <col min="12" max="12" width="1.42578125" customWidth="1"/>
    <col min="13" max="13" width="30.85546875" customWidth="1"/>
    <col min="14" max="14" width="1.42578125" customWidth="1"/>
  </cols>
  <sheetData>
    <row r="1" spans="1:13" ht="39" customHeight="1" x14ac:dyDescent="0.2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39" customHeight="1" x14ac:dyDescent="0.2">
      <c r="A2" s="189" t="s">
        <v>77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39" customHeight="1" x14ac:dyDescent="0.2">
      <c r="A3" s="189" t="str">
        <f>درآمد!A3</f>
        <v>دوره یک ماهه منتهی به 30 دی 1404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39" customHeight="1" x14ac:dyDescent="0.2"/>
    <row r="5" spans="1:13" ht="39" customHeight="1" x14ac:dyDescent="0.2">
      <c r="A5" s="188" t="s">
        <v>185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39" customHeight="1" x14ac:dyDescent="0.2">
      <c r="A6" s="101"/>
      <c r="B6" s="101"/>
      <c r="C6" s="211" t="s">
        <v>145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</row>
    <row r="7" spans="1:13" ht="39" customHeight="1" thickBot="1" x14ac:dyDescent="0.35">
      <c r="A7" s="221" t="s">
        <v>78</v>
      </c>
      <c r="B7" s="8"/>
      <c r="C7" s="192" t="s">
        <v>245</v>
      </c>
      <c r="D7" s="192"/>
      <c r="E7" s="192"/>
      <c r="F7" s="192"/>
      <c r="G7" s="192"/>
      <c r="H7" s="8"/>
      <c r="I7" s="192" t="s">
        <v>246</v>
      </c>
      <c r="J7" s="192"/>
      <c r="K7" s="192"/>
      <c r="L7" s="192"/>
      <c r="M7" s="192"/>
    </row>
    <row r="8" spans="1:13" ht="39" customHeight="1" thickBot="1" x14ac:dyDescent="0.35">
      <c r="A8" s="192"/>
      <c r="B8" s="8"/>
      <c r="C8" s="14" t="s">
        <v>130</v>
      </c>
      <c r="D8" s="11"/>
      <c r="E8" s="14" t="s">
        <v>122</v>
      </c>
      <c r="F8" s="11"/>
      <c r="G8" s="14" t="s">
        <v>131</v>
      </c>
      <c r="H8" s="8"/>
      <c r="I8" s="14" t="s">
        <v>130</v>
      </c>
      <c r="J8" s="11"/>
      <c r="K8" s="14" t="s">
        <v>122</v>
      </c>
      <c r="L8" s="11"/>
      <c r="M8" s="14" t="s">
        <v>131</v>
      </c>
    </row>
    <row r="9" spans="1:13" ht="39" customHeight="1" x14ac:dyDescent="0.2">
      <c r="A9" s="16" t="s">
        <v>108</v>
      </c>
      <c r="C9" s="17">
        <v>0</v>
      </c>
      <c r="D9" s="18"/>
      <c r="E9" s="17">
        <v>0</v>
      </c>
      <c r="F9" s="18"/>
      <c r="G9" s="17">
        <f>C9+E9</f>
        <v>0</v>
      </c>
      <c r="H9" s="18"/>
      <c r="I9" s="17">
        <v>396445</v>
      </c>
      <c r="J9" s="18"/>
      <c r="K9" s="17">
        <v>0</v>
      </c>
      <c r="L9" s="18"/>
      <c r="M9" s="17">
        <f>I9+K9</f>
        <v>396445</v>
      </c>
    </row>
    <row r="10" spans="1:13" ht="39" customHeight="1" x14ac:dyDescent="0.2">
      <c r="A10" s="16" t="s">
        <v>107</v>
      </c>
      <c r="C10" s="19">
        <v>0</v>
      </c>
      <c r="D10" s="18"/>
      <c r="E10" s="19">
        <v>0</v>
      </c>
      <c r="F10" s="18"/>
      <c r="G10" s="17">
        <f>C10+E10</f>
        <v>0</v>
      </c>
      <c r="H10" s="18"/>
      <c r="I10" s="19">
        <v>832258</v>
      </c>
      <c r="J10" s="18"/>
      <c r="K10" s="19">
        <v>0</v>
      </c>
      <c r="L10" s="18"/>
      <c r="M10" s="17">
        <f>I10+K10</f>
        <v>832258</v>
      </c>
    </row>
    <row r="11" spans="1:13" ht="39" customHeight="1" x14ac:dyDescent="0.2">
      <c r="A11" s="16" t="s">
        <v>70</v>
      </c>
      <c r="C11" s="19">
        <v>1905127</v>
      </c>
      <c r="D11" s="18"/>
      <c r="E11" s="19">
        <v>0</v>
      </c>
      <c r="F11" s="18"/>
      <c r="G11" s="17">
        <f>C11+E11</f>
        <v>1905127</v>
      </c>
      <c r="H11" s="18"/>
      <c r="I11" s="19">
        <v>11107738</v>
      </c>
      <c r="J11" s="18"/>
      <c r="K11" s="19">
        <v>0</v>
      </c>
      <c r="L11" s="18"/>
      <c r="M11" s="17">
        <f>I11+K11</f>
        <v>11107738</v>
      </c>
    </row>
    <row r="12" spans="1:13" ht="39" customHeight="1" x14ac:dyDescent="0.2">
      <c r="A12" s="15" t="s">
        <v>109</v>
      </c>
      <c r="C12" s="17">
        <v>0</v>
      </c>
      <c r="D12" s="18"/>
      <c r="E12" s="17">
        <v>0</v>
      </c>
      <c r="F12" s="18"/>
      <c r="G12" s="17">
        <f>C12+E12</f>
        <v>0</v>
      </c>
      <c r="H12" s="18"/>
      <c r="I12" s="17">
        <v>48524</v>
      </c>
      <c r="J12" s="18"/>
      <c r="K12" s="17">
        <v>0</v>
      </c>
      <c r="L12" s="18"/>
      <c r="M12" s="17">
        <f>I12+K12</f>
        <v>48524</v>
      </c>
    </row>
    <row r="13" spans="1:13" ht="39" customHeight="1" thickBot="1" x14ac:dyDescent="0.25">
      <c r="A13" s="15" t="s">
        <v>66</v>
      </c>
      <c r="C13" s="69">
        <v>8604824170</v>
      </c>
      <c r="D13" s="18"/>
      <c r="E13" s="69">
        <v>0</v>
      </c>
      <c r="F13" s="18"/>
      <c r="G13" s="69">
        <f>C13+E13</f>
        <v>8604824170</v>
      </c>
      <c r="H13" s="18"/>
      <c r="I13" s="69">
        <v>50497713076</v>
      </c>
      <c r="J13" s="18"/>
      <c r="K13" s="69">
        <v>0</v>
      </c>
      <c r="L13" s="18"/>
      <c r="M13" s="69">
        <f>I13+K13</f>
        <v>50497713076</v>
      </c>
    </row>
    <row r="14" spans="1:13" ht="39" customHeight="1" thickBot="1" x14ac:dyDescent="0.25">
      <c r="A14" s="111"/>
      <c r="C14" s="68">
        <f>SUM(C9:C13)</f>
        <v>8606729297</v>
      </c>
      <c r="D14" s="18"/>
      <c r="E14" s="68">
        <f>SUM(E9:E13)</f>
        <v>0</v>
      </c>
      <c r="F14" s="18"/>
      <c r="G14" s="68">
        <f>SUM(G9:G13)</f>
        <v>8606729297</v>
      </c>
      <c r="H14" s="18"/>
      <c r="I14" s="68">
        <f>SUM(I9:I13)</f>
        <v>50510098041</v>
      </c>
      <c r="J14" s="18"/>
      <c r="K14" s="68">
        <f>SUM(K9:K13)</f>
        <v>0</v>
      </c>
      <c r="L14" s="18"/>
      <c r="M14" s="68">
        <f>SUM(M9:M13)</f>
        <v>50510098041</v>
      </c>
    </row>
    <row r="15" spans="1:13" ht="13.5" thickTop="1" x14ac:dyDescent="0.2"/>
    <row r="16" spans="1:13" ht="22.5" hidden="1" x14ac:dyDescent="0.2">
      <c r="C16" s="19">
        <v>8606729297</v>
      </c>
      <c r="D16" s="19"/>
      <c r="E16" s="19"/>
      <c r="F16" s="19"/>
      <c r="G16" s="19">
        <v>8606729297</v>
      </c>
      <c r="H16" s="19"/>
      <c r="I16" s="19">
        <v>50510098041</v>
      </c>
      <c r="J16" s="19"/>
      <c r="K16" s="19"/>
      <c r="L16" s="19"/>
      <c r="M16" s="19">
        <v>50510098041</v>
      </c>
    </row>
    <row r="17" spans="3:13" ht="22.5" hidden="1" x14ac:dyDescent="0.2">
      <c r="C17" s="19">
        <f>C16-C14</f>
        <v>0</v>
      </c>
      <c r="D17" s="19"/>
      <c r="E17" s="19"/>
      <c r="F17" s="19"/>
      <c r="G17" s="19">
        <f>G16-G14</f>
        <v>0</v>
      </c>
      <c r="H17" s="19"/>
      <c r="I17" s="19">
        <f>I16-I14</f>
        <v>0</v>
      </c>
      <c r="J17" s="19"/>
      <c r="K17" s="19"/>
      <c r="L17" s="19"/>
      <c r="M17" s="19">
        <f>M16-M14</f>
        <v>0</v>
      </c>
    </row>
  </sheetData>
  <sortState xmlns:xlrd2="http://schemas.microsoft.com/office/spreadsheetml/2017/richdata2" ref="A9:M13">
    <sortCondition descending="1" ref="M9:M13"/>
  </sortState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4"/>
  <sheetViews>
    <sheetView rightToLeft="1" view="pageBreakPreview" zoomScale="60" zoomScaleNormal="100" workbookViewId="0">
      <selection activeCell="J32" sqref="J32:J33"/>
    </sheetView>
  </sheetViews>
  <sheetFormatPr defaultRowHeight="15.75" x14ac:dyDescent="0.4"/>
  <cols>
    <col min="1" max="1" width="39" style="44" customWidth="1"/>
    <col min="2" max="2" width="1.42578125" style="44" customWidth="1"/>
    <col min="3" max="3" width="27.28515625" style="44" customWidth="1"/>
    <col min="4" max="4" width="1.42578125" style="44" customWidth="1"/>
    <col min="5" max="5" width="27" style="44" customWidth="1"/>
    <col min="6" max="6" width="1.42578125" style="44" customWidth="1"/>
    <col min="7" max="7" width="28.42578125" style="44" customWidth="1"/>
    <col min="8" max="8" width="1.42578125" style="44" customWidth="1"/>
    <col min="9" max="9" width="26" style="44" customWidth="1"/>
    <col min="10" max="10" width="1.42578125" style="44" customWidth="1"/>
    <col min="11" max="11" width="27" style="44" customWidth="1"/>
    <col min="12" max="12" width="1.42578125" style="44" customWidth="1"/>
    <col min="13" max="13" width="32.42578125" style="44" customWidth="1"/>
    <col min="14" max="14" width="1.42578125" style="44" customWidth="1"/>
    <col min="15" max="15" width="10" style="44" bestFit="1" customWidth="1"/>
    <col min="16" max="16384" width="9.140625" style="44"/>
  </cols>
  <sheetData>
    <row r="1" spans="1:13" ht="39" customHeight="1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39" customHeight="1" x14ac:dyDescent="0.4">
      <c r="A2" s="189" t="s">
        <v>77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ht="39" customHeight="1" x14ac:dyDescent="0.4">
      <c r="A3" s="189" t="str">
        <f>درآمد!A3</f>
        <v>دوره یک ماهه منتهی به 30 دی 1404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39" customHeight="1" x14ac:dyDescent="0.4"/>
    <row r="5" spans="1:13" ht="39" customHeight="1" x14ac:dyDescent="0.4">
      <c r="A5" s="188" t="s">
        <v>186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3" ht="39" customHeight="1" x14ac:dyDescent="0.4">
      <c r="A6" s="101"/>
      <c r="B6" s="101"/>
      <c r="C6" s="211" t="s">
        <v>145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</row>
    <row r="7" spans="1:13" ht="39" customHeight="1" thickBot="1" x14ac:dyDescent="0.65">
      <c r="A7" s="221" t="s">
        <v>78</v>
      </c>
      <c r="B7" s="45"/>
      <c r="C7" s="192" t="s">
        <v>245</v>
      </c>
      <c r="D7" s="192"/>
      <c r="E7" s="192"/>
      <c r="F7" s="192"/>
      <c r="G7" s="192"/>
      <c r="H7" s="45"/>
      <c r="I7" s="192" t="s">
        <v>246</v>
      </c>
      <c r="J7" s="192"/>
      <c r="K7" s="192"/>
      <c r="L7" s="192"/>
      <c r="M7" s="192"/>
    </row>
    <row r="8" spans="1:13" ht="39" customHeight="1" thickBot="1" x14ac:dyDescent="0.65">
      <c r="A8" s="192"/>
      <c r="B8" s="45"/>
      <c r="C8" s="14" t="s">
        <v>130</v>
      </c>
      <c r="D8" s="46"/>
      <c r="E8" s="14" t="s">
        <v>122</v>
      </c>
      <c r="F8" s="46"/>
      <c r="G8" s="14" t="s">
        <v>131</v>
      </c>
      <c r="H8" s="45"/>
      <c r="I8" s="14" t="s">
        <v>130</v>
      </c>
      <c r="J8" s="46"/>
      <c r="K8" s="14" t="s">
        <v>122</v>
      </c>
      <c r="L8" s="46"/>
      <c r="M8" s="14" t="s">
        <v>131</v>
      </c>
    </row>
    <row r="9" spans="1:13" ht="39" customHeight="1" x14ac:dyDescent="0.4">
      <c r="A9" s="15" t="s">
        <v>148</v>
      </c>
      <c r="C9" s="17">
        <v>132282426</v>
      </c>
      <c r="D9" s="49"/>
      <c r="E9" s="17">
        <v>0</v>
      </c>
      <c r="F9" s="49"/>
      <c r="G9" s="17">
        <f>C9+E9</f>
        <v>132282426</v>
      </c>
      <c r="H9" s="49"/>
      <c r="I9" s="17">
        <v>965698551</v>
      </c>
      <c r="J9" s="49"/>
      <c r="K9" s="17"/>
      <c r="L9" s="49"/>
      <c r="M9" s="17">
        <f>I9+K9</f>
        <v>965698551</v>
      </c>
    </row>
    <row r="10" spans="1:13" ht="39" customHeight="1" thickBot="1" x14ac:dyDescent="0.45">
      <c r="A10" s="16" t="s">
        <v>150</v>
      </c>
      <c r="C10" s="69">
        <v>6632211</v>
      </c>
      <c r="D10" s="49"/>
      <c r="E10" s="69">
        <v>0</v>
      </c>
      <c r="F10" s="49"/>
      <c r="G10" s="69">
        <f>C10+E10</f>
        <v>6632211</v>
      </c>
      <c r="H10" s="49"/>
      <c r="I10" s="69">
        <v>56802107</v>
      </c>
      <c r="J10" s="49"/>
      <c r="K10" s="69">
        <v>0</v>
      </c>
      <c r="L10" s="49"/>
      <c r="M10" s="69">
        <f>I10+K10</f>
        <v>56802107</v>
      </c>
    </row>
    <row r="11" spans="1:13" ht="39" customHeight="1" thickBot="1" x14ac:dyDescent="0.45">
      <c r="A11" s="111" t="s">
        <v>30</v>
      </c>
      <c r="C11" s="76">
        <f>SUM(C9:C10)</f>
        <v>138914637</v>
      </c>
      <c r="D11" s="51"/>
      <c r="E11" s="76">
        <f>SUM(E9:E10)</f>
        <v>0</v>
      </c>
      <c r="F11" s="51"/>
      <c r="G11" s="76">
        <f>SUM(G9:G10)</f>
        <v>138914637</v>
      </c>
      <c r="H11" s="51"/>
      <c r="I11" s="76">
        <f>SUM(I9:I10)</f>
        <v>1022500658</v>
      </c>
      <c r="J11" s="51"/>
      <c r="K11" s="76">
        <f>SUM(K9:K10)</f>
        <v>0</v>
      </c>
      <c r="L11" s="51"/>
      <c r="M11" s="76">
        <f>SUM(M9:M10)</f>
        <v>1022500658</v>
      </c>
    </row>
    <row r="12" spans="1:13" ht="16.5" thickTop="1" x14ac:dyDescent="0.4"/>
    <row r="13" spans="1:13" ht="22.5" hidden="1" x14ac:dyDescent="0.4">
      <c r="C13" s="17">
        <v>138914637</v>
      </c>
      <c r="D13" s="17"/>
      <c r="E13" s="17"/>
      <c r="F13" s="17"/>
      <c r="G13" s="17">
        <v>138914637</v>
      </c>
      <c r="H13" s="17"/>
      <c r="I13" s="17">
        <v>1022500658</v>
      </c>
      <c r="J13" s="17"/>
      <c r="K13" s="17"/>
      <c r="L13" s="17"/>
      <c r="M13" s="17">
        <v>1022500658</v>
      </c>
    </row>
    <row r="14" spans="1:13" ht="22.5" hidden="1" x14ac:dyDescent="0.4">
      <c r="C14" s="17">
        <f>C13-C11</f>
        <v>0</v>
      </c>
      <c r="D14" s="17"/>
      <c r="E14" s="17"/>
      <c r="F14" s="17"/>
      <c r="G14" s="17">
        <f>G13-G11</f>
        <v>0</v>
      </c>
      <c r="H14" s="17"/>
      <c r="I14" s="17">
        <f>I13-I11</f>
        <v>0</v>
      </c>
      <c r="J14" s="17"/>
      <c r="K14" s="17"/>
      <c r="L14" s="17"/>
      <c r="M14" s="17">
        <f>M13-M11</f>
        <v>0</v>
      </c>
    </row>
  </sheetData>
  <mergeCells count="8">
    <mergeCell ref="A1:M1"/>
    <mergeCell ref="A2:M2"/>
    <mergeCell ref="A3:M3"/>
    <mergeCell ref="A5:M5"/>
    <mergeCell ref="A7:A8"/>
    <mergeCell ref="C7:G7"/>
    <mergeCell ref="I7:M7"/>
    <mergeCell ref="C6:M6"/>
  </mergeCells>
  <pageMargins left="0.39" right="0.39" top="0.39" bottom="0.39" header="0" footer="0"/>
  <pageSetup scale="6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1"/>
  <sheetViews>
    <sheetView rightToLeft="1" view="pageBreakPreview" topLeftCell="A48" zoomScale="60" zoomScaleNormal="100" workbookViewId="0">
      <selection activeCell="I60" sqref="I60"/>
    </sheetView>
  </sheetViews>
  <sheetFormatPr defaultRowHeight="15.75" x14ac:dyDescent="0.4"/>
  <cols>
    <col min="1" max="1" width="56.7109375" style="47" customWidth="1"/>
    <col min="2" max="2" width="1.28515625" style="47" customWidth="1"/>
    <col min="3" max="3" width="55.28515625" style="47" customWidth="1"/>
    <col min="4" max="4" width="1.28515625" style="47" customWidth="1"/>
    <col min="5" max="5" width="47.5703125" style="47" customWidth="1"/>
    <col min="6" max="6" width="1.28515625" style="47" customWidth="1"/>
    <col min="7" max="7" width="49.28515625" style="47" customWidth="1"/>
    <col min="8" max="8" width="1.28515625" style="47" customWidth="1"/>
    <col min="9" max="9" width="52.7109375" style="47" customWidth="1"/>
    <col min="10" max="10" width="1.28515625" style="47" customWidth="1"/>
    <col min="11" max="11" width="52.42578125" style="47" customWidth="1"/>
    <col min="12" max="12" width="1.28515625" style="47" customWidth="1"/>
    <col min="13" max="13" width="44" style="47" customWidth="1"/>
    <col min="14" max="14" width="1.28515625" style="47" customWidth="1"/>
    <col min="15" max="15" width="39.5703125" style="47" customWidth="1"/>
    <col min="16" max="16" width="1.28515625" style="47" customWidth="1"/>
    <col min="17" max="17" width="35.85546875" style="47" customWidth="1"/>
    <col min="18" max="18" width="1.28515625" style="47" customWidth="1"/>
    <col min="19" max="19" width="22.140625" style="47" hidden="1" customWidth="1"/>
    <col min="20" max="20" width="21.85546875" style="47" hidden="1" customWidth="1"/>
    <col min="21" max="21" width="22.5703125" style="47" hidden="1" customWidth="1"/>
    <col min="22" max="22" width="22.140625" style="47" hidden="1" customWidth="1"/>
    <col min="23" max="23" width="21.140625" style="47" hidden="1" customWidth="1"/>
    <col min="24" max="16384" width="9.140625" style="47"/>
  </cols>
  <sheetData>
    <row r="1" spans="1:20" ht="39" customHeight="1" x14ac:dyDescent="0.4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20" ht="39" customHeight="1" x14ac:dyDescent="0.4">
      <c r="A2" s="208" t="s">
        <v>77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0"/>
    </row>
    <row r="3" spans="1:20" ht="39" customHeight="1" x14ac:dyDescent="0.4">
      <c r="A3" s="208" t="s">
        <v>230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120"/>
    </row>
    <row r="4" spans="1:20" ht="39" customHeight="1" x14ac:dyDescent="0.4"/>
    <row r="5" spans="1:20" ht="39" customHeight="1" x14ac:dyDescent="0.4">
      <c r="A5" s="207" t="s">
        <v>202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121"/>
    </row>
    <row r="6" spans="1:20" ht="39" customHeight="1" x14ac:dyDescent="0.4">
      <c r="A6" s="104"/>
      <c r="B6" s="104"/>
      <c r="C6" s="220" t="s">
        <v>145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121"/>
    </row>
    <row r="7" spans="1:20" ht="39" customHeight="1" thickBot="1" x14ac:dyDescent="0.65">
      <c r="A7" s="219" t="s">
        <v>78</v>
      </c>
      <c r="B7" s="54"/>
      <c r="C7" s="199" t="s">
        <v>245</v>
      </c>
      <c r="D7" s="199"/>
      <c r="E7" s="199"/>
      <c r="F7" s="199"/>
      <c r="G7" s="199"/>
      <c r="H7" s="199"/>
      <c r="I7" s="199"/>
      <c r="J7" s="54"/>
      <c r="K7" s="199" t="s">
        <v>246</v>
      </c>
      <c r="L7" s="199"/>
      <c r="M7" s="199"/>
      <c r="N7" s="199"/>
      <c r="O7" s="199"/>
      <c r="P7" s="199"/>
      <c r="Q7" s="199"/>
      <c r="R7" s="122"/>
    </row>
    <row r="8" spans="1:20" ht="54.75" customHeight="1" thickBot="1" x14ac:dyDescent="0.65">
      <c r="A8" s="199"/>
      <c r="B8" s="54"/>
      <c r="C8" s="57" t="s">
        <v>6</v>
      </c>
      <c r="D8" s="55"/>
      <c r="E8" s="57" t="s">
        <v>8</v>
      </c>
      <c r="F8" s="55"/>
      <c r="G8" s="57" t="s">
        <v>133</v>
      </c>
      <c r="H8" s="55"/>
      <c r="I8" s="57" t="s">
        <v>139</v>
      </c>
      <c r="J8" s="54"/>
      <c r="K8" s="57" t="s">
        <v>6</v>
      </c>
      <c r="L8" s="55"/>
      <c r="M8" s="57" t="s">
        <v>8</v>
      </c>
      <c r="N8" s="55"/>
      <c r="O8" s="57" t="s">
        <v>133</v>
      </c>
      <c r="P8" s="55"/>
      <c r="Q8" s="57" t="s">
        <v>139</v>
      </c>
      <c r="R8" s="124"/>
    </row>
    <row r="9" spans="1:20" ht="39" customHeight="1" x14ac:dyDescent="0.4">
      <c r="A9" s="41" t="s">
        <v>204</v>
      </c>
      <c r="B9" s="118"/>
      <c r="C9" s="163">
        <v>2682770000</v>
      </c>
      <c r="D9" s="164"/>
      <c r="E9" s="163">
        <v>10366387143591</v>
      </c>
      <c r="F9" s="164"/>
      <c r="G9" s="163">
        <v>-7861273290469</v>
      </c>
      <c r="H9" s="164"/>
      <c r="I9" s="163">
        <v>2505113853122</v>
      </c>
      <c r="J9" s="164"/>
      <c r="K9" s="163">
        <v>2682770000</v>
      </c>
      <c r="L9" s="164"/>
      <c r="M9" s="163">
        <v>10366387143591</v>
      </c>
      <c r="N9" s="164"/>
      <c r="O9" s="163">
        <v>-6258902410000</v>
      </c>
      <c r="P9" s="164"/>
      <c r="Q9" s="163">
        <v>4107484733591</v>
      </c>
      <c r="R9" s="123"/>
      <c r="S9" s="165"/>
      <c r="T9" s="165"/>
    </row>
    <row r="10" spans="1:20" ht="39" customHeight="1" x14ac:dyDescent="0.4">
      <c r="A10" s="41" t="s">
        <v>15</v>
      </c>
      <c r="B10" s="118"/>
      <c r="C10" s="165">
        <v>590541281</v>
      </c>
      <c r="D10" s="164"/>
      <c r="E10" s="165">
        <v>8054762210400</v>
      </c>
      <c r="F10" s="164"/>
      <c r="G10" s="165">
        <v>-9804031946512</v>
      </c>
      <c r="H10" s="164"/>
      <c r="I10" s="165">
        <v>-1749269736111</v>
      </c>
      <c r="J10" s="164"/>
      <c r="K10" s="165">
        <v>590541281</v>
      </c>
      <c r="L10" s="164"/>
      <c r="M10" s="165">
        <v>8054762210400</v>
      </c>
      <c r="N10" s="164"/>
      <c r="O10" s="165">
        <v>-6684358930021</v>
      </c>
      <c r="P10" s="164"/>
      <c r="Q10" s="166">
        <v>1370403280371</v>
      </c>
      <c r="R10" s="119"/>
      <c r="S10" s="165"/>
      <c r="T10" s="165"/>
    </row>
    <row r="11" spans="1:20" ht="39" customHeight="1" x14ac:dyDescent="0.4">
      <c r="A11" s="41" t="s">
        <v>13</v>
      </c>
      <c r="B11" s="118"/>
      <c r="C11" s="165">
        <v>22599841</v>
      </c>
      <c r="D11" s="164"/>
      <c r="E11" s="165">
        <v>1420449636100</v>
      </c>
      <c r="F11" s="164"/>
      <c r="G11" s="165">
        <v>-1387491567805</v>
      </c>
      <c r="H11" s="164"/>
      <c r="I11" s="165">
        <v>32958068295</v>
      </c>
      <c r="J11" s="164"/>
      <c r="K11" s="165">
        <v>22599841</v>
      </c>
      <c r="L11" s="164"/>
      <c r="M11" s="165">
        <v>1420449636100</v>
      </c>
      <c r="N11" s="164"/>
      <c r="O11" s="165">
        <v>-1006788522918</v>
      </c>
      <c r="P11" s="164"/>
      <c r="Q11" s="166">
        <v>413661113182</v>
      </c>
      <c r="R11" s="119"/>
      <c r="S11" s="165"/>
      <c r="T11" s="165"/>
    </row>
    <row r="12" spans="1:20" ht="39" customHeight="1" x14ac:dyDescent="0.4">
      <c r="A12" s="41" t="s">
        <v>25</v>
      </c>
      <c r="B12" s="118"/>
      <c r="C12" s="165">
        <v>78800000</v>
      </c>
      <c r="D12" s="164"/>
      <c r="E12" s="165">
        <v>1318896876000</v>
      </c>
      <c r="F12" s="164"/>
      <c r="G12" s="165">
        <v>-1260697968950</v>
      </c>
      <c r="H12" s="164"/>
      <c r="I12" s="165">
        <v>58198907050</v>
      </c>
      <c r="J12" s="164"/>
      <c r="K12" s="165">
        <v>78800000</v>
      </c>
      <c r="L12" s="164"/>
      <c r="M12" s="165">
        <v>1318896876000</v>
      </c>
      <c r="N12" s="164"/>
      <c r="O12" s="165">
        <v>-916425140875</v>
      </c>
      <c r="P12" s="164"/>
      <c r="Q12" s="166">
        <v>402471735125</v>
      </c>
      <c r="R12" s="119"/>
      <c r="S12" s="165"/>
      <c r="T12" s="165"/>
    </row>
    <row r="13" spans="1:20" ht="39" customHeight="1" x14ac:dyDescent="0.4">
      <c r="A13" s="41" t="s">
        <v>28</v>
      </c>
      <c r="B13" s="118"/>
      <c r="C13" s="165">
        <v>97921993</v>
      </c>
      <c r="D13" s="164"/>
      <c r="E13" s="165">
        <v>440999008289</v>
      </c>
      <c r="F13" s="164"/>
      <c r="G13" s="165">
        <v>-362867299188</v>
      </c>
      <c r="H13" s="164"/>
      <c r="I13" s="165">
        <v>78131709101</v>
      </c>
      <c r="J13" s="164"/>
      <c r="K13" s="165">
        <v>97921993</v>
      </c>
      <c r="L13" s="164"/>
      <c r="M13" s="165">
        <v>440999008289</v>
      </c>
      <c r="N13" s="164"/>
      <c r="O13" s="165">
        <v>-265131384329</v>
      </c>
      <c r="P13" s="164"/>
      <c r="Q13" s="166">
        <v>175867623960</v>
      </c>
      <c r="R13" s="119"/>
      <c r="S13" s="165"/>
      <c r="T13" s="165"/>
    </row>
    <row r="14" spans="1:20" ht="39" customHeight="1" x14ac:dyDescent="0.4">
      <c r="A14" s="41" t="s">
        <v>14</v>
      </c>
      <c r="B14" s="118"/>
      <c r="C14" s="165">
        <v>22560000</v>
      </c>
      <c r="D14" s="164"/>
      <c r="E14" s="165">
        <v>180568263744</v>
      </c>
      <c r="F14" s="164"/>
      <c r="G14" s="165">
        <v>-143455162113</v>
      </c>
      <c r="H14" s="164"/>
      <c r="I14" s="165">
        <v>37113101631</v>
      </c>
      <c r="J14" s="164"/>
      <c r="K14" s="165">
        <v>22560000</v>
      </c>
      <c r="L14" s="164"/>
      <c r="M14" s="165">
        <v>180568263744</v>
      </c>
      <c r="N14" s="164"/>
      <c r="O14" s="165">
        <v>-162383693550</v>
      </c>
      <c r="P14" s="164"/>
      <c r="Q14" s="166">
        <v>18184570194</v>
      </c>
      <c r="R14" s="119"/>
      <c r="S14" s="165"/>
      <c r="T14" s="165"/>
    </row>
    <row r="15" spans="1:20" ht="39" customHeight="1" x14ac:dyDescent="0.4">
      <c r="A15" s="41" t="s">
        <v>19</v>
      </c>
      <c r="B15" s="118"/>
      <c r="C15" s="165">
        <v>30718316</v>
      </c>
      <c r="D15" s="164"/>
      <c r="E15" s="165">
        <v>69493412260</v>
      </c>
      <c r="F15" s="164"/>
      <c r="G15" s="165">
        <v>-68419088307</v>
      </c>
      <c r="H15" s="164"/>
      <c r="I15" s="165">
        <v>1074323953</v>
      </c>
      <c r="J15" s="164"/>
      <c r="K15" s="165">
        <v>30718316</v>
      </c>
      <c r="L15" s="164"/>
      <c r="M15" s="165">
        <v>69493412260</v>
      </c>
      <c r="N15" s="164"/>
      <c r="O15" s="165">
        <v>-52313821905</v>
      </c>
      <c r="P15" s="164"/>
      <c r="Q15" s="166">
        <v>17179590355</v>
      </c>
      <c r="R15" s="119"/>
      <c r="S15" s="165"/>
      <c r="T15" s="165"/>
    </row>
    <row r="16" spans="1:20" ht="39" customHeight="1" x14ac:dyDescent="0.4">
      <c r="A16" s="41" t="s">
        <v>20</v>
      </c>
      <c r="B16" s="118"/>
      <c r="C16" s="165">
        <v>7200000</v>
      </c>
      <c r="D16" s="164"/>
      <c r="E16" s="165">
        <v>121515577920</v>
      </c>
      <c r="F16" s="164"/>
      <c r="G16" s="165">
        <v>-112804888861</v>
      </c>
      <c r="H16" s="164"/>
      <c r="I16" s="165">
        <v>8710689059</v>
      </c>
      <c r="J16" s="164"/>
      <c r="K16" s="165">
        <v>7200000</v>
      </c>
      <c r="L16" s="164"/>
      <c r="M16" s="165">
        <v>121515577920</v>
      </c>
      <c r="N16" s="164"/>
      <c r="O16" s="165">
        <v>-105260723686</v>
      </c>
      <c r="P16" s="164"/>
      <c r="Q16" s="166">
        <v>16254854234</v>
      </c>
      <c r="R16" s="119"/>
      <c r="S16" s="165"/>
      <c r="T16" s="165"/>
    </row>
    <row r="17" spans="1:20" ht="39" customHeight="1" x14ac:dyDescent="0.4">
      <c r="A17" s="41" t="s">
        <v>22</v>
      </c>
      <c r="B17" s="118"/>
      <c r="C17" s="165">
        <v>48557069</v>
      </c>
      <c r="D17" s="164"/>
      <c r="E17" s="165">
        <v>223677963543</v>
      </c>
      <c r="F17" s="164"/>
      <c r="G17" s="165">
        <v>-257160242382</v>
      </c>
      <c r="H17" s="164"/>
      <c r="I17" s="165">
        <v>-33482278838</v>
      </c>
      <c r="J17" s="164"/>
      <c r="K17" s="165">
        <v>48557069</v>
      </c>
      <c r="L17" s="164"/>
      <c r="M17" s="165">
        <v>223677963543</v>
      </c>
      <c r="N17" s="164"/>
      <c r="O17" s="165">
        <v>-216336411283</v>
      </c>
      <c r="P17" s="164"/>
      <c r="Q17" s="166">
        <v>7341552260</v>
      </c>
      <c r="R17" s="119"/>
      <c r="S17" s="165"/>
      <c r="T17" s="165"/>
    </row>
    <row r="18" spans="1:20" ht="39" customHeight="1" x14ac:dyDescent="0.4">
      <c r="A18" s="41" t="s">
        <v>247</v>
      </c>
      <c r="B18" s="118"/>
      <c r="C18" s="165">
        <v>3885000</v>
      </c>
      <c r="D18" s="164"/>
      <c r="E18" s="165">
        <v>1168180534</v>
      </c>
      <c r="F18" s="164"/>
      <c r="G18" s="165">
        <v>2336361068</v>
      </c>
      <c r="H18" s="164"/>
      <c r="I18" s="165">
        <v>1295619466</v>
      </c>
      <c r="J18" s="164"/>
      <c r="K18" s="165">
        <v>3885000</v>
      </c>
      <c r="L18" s="164"/>
      <c r="M18" s="165">
        <v>1168180534</v>
      </c>
      <c r="N18" s="164"/>
      <c r="O18" s="165">
        <v>2463800000</v>
      </c>
      <c r="P18" s="164"/>
      <c r="Q18" s="166">
        <v>1295619466</v>
      </c>
      <c r="R18" s="119"/>
      <c r="S18" s="165"/>
      <c r="T18" s="165"/>
    </row>
    <row r="19" spans="1:20" ht="39" customHeight="1" x14ac:dyDescent="0.55000000000000004">
      <c r="A19" s="41" t="s">
        <v>195</v>
      </c>
      <c r="B19" s="131"/>
      <c r="C19" s="25">
        <v>11276000</v>
      </c>
      <c r="D19" s="25"/>
      <c r="E19" s="25">
        <v>236552101</v>
      </c>
      <c r="F19" s="25"/>
      <c r="G19" s="25">
        <v>473104202</v>
      </c>
      <c r="H19" s="25"/>
      <c r="I19" s="25">
        <v>2005060657</v>
      </c>
      <c r="J19" s="25"/>
      <c r="K19" s="25">
        <v>11276000</v>
      </c>
      <c r="L19" s="25"/>
      <c r="M19" s="25">
        <v>236552101</v>
      </c>
      <c r="N19" s="25"/>
      <c r="O19" s="25">
        <v>942220000</v>
      </c>
      <c r="P19" s="25"/>
      <c r="Q19" s="166">
        <v>705667899</v>
      </c>
      <c r="R19" s="119"/>
      <c r="S19" s="165"/>
      <c r="T19" s="165"/>
    </row>
    <row r="20" spans="1:20" ht="39" customHeight="1" x14ac:dyDescent="0.55000000000000004">
      <c r="A20" s="41" t="s">
        <v>213</v>
      </c>
      <c r="B20" s="131"/>
      <c r="C20" s="25">
        <v>6914000</v>
      </c>
      <c r="D20" s="25"/>
      <c r="E20" s="25">
        <v>324623294</v>
      </c>
      <c r="F20" s="25"/>
      <c r="G20" s="25">
        <v>649246588</v>
      </c>
      <c r="H20" s="25"/>
      <c r="I20" s="25">
        <v>1685278361</v>
      </c>
      <c r="J20" s="25"/>
      <c r="K20" s="25">
        <v>6914000</v>
      </c>
      <c r="L20" s="25"/>
      <c r="M20" s="25">
        <v>324623294</v>
      </c>
      <c r="N20" s="25"/>
      <c r="O20" s="25">
        <v>912020000</v>
      </c>
      <c r="P20" s="25"/>
      <c r="Q20" s="166">
        <v>587396706</v>
      </c>
      <c r="R20" s="119"/>
      <c r="S20" s="165"/>
      <c r="T20" s="165"/>
    </row>
    <row r="21" spans="1:20" ht="39" customHeight="1" x14ac:dyDescent="0.55000000000000004">
      <c r="A21" s="41" t="s">
        <v>214</v>
      </c>
      <c r="B21" s="131"/>
      <c r="C21" s="25">
        <v>4095000</v>
      </c>
      <c r="D21" s="25"/>
      <c r="E21" s="25">
        <v>8181565</v>
      </c>
      <c r="F21" s="25"/>
      <c r="G21" s="25">
        <v>16363130</v>
      </c>
      <c r="H21" s="25"/>
      <c r="I21" s="25">
        <v>38237587</v>
      </c>
      <c r="J21" s="25"/>
      <c r="K21" s="25">
        <v>4095000</v>
      </c>
      <c r="L21" s="25"/>
      <c r="M21" s="25">
        <v>8181565</v>
      </c>
      <c r="N21" s="25"/>
      <c r="O21" s="25">
        <v>44450000</v>
      </c>
      <c r="P21" s="25"/>
      <c r="Q21" s="166">
        <v>36268435</v>
      </c>
      <c r="R21" s="119"/>
      <c r="S21" s="165"/>
      <c r="T21" s="165"/>
    </row>
    <row r="22" spans="1:20" ht="39" customHeight="1" x14ac:dyDescent="0.55000000000000004">
      <c r="A22" s="41" t="s">
        <v>215</v>
      </c>
      <c r="B22" s="131"/>
      <c r="C22" s="27">
        <v>1400000</v>
      </c>
      <c r="D22" s="25"/>
      <c r="E22" s="27">
        <v>1398558</v>
      </c>
      <c r="F22" s="25"/>
      <c r="G22" s="25">
        <v>2797116</v>
      </c>
      <c r="H22" s="25"/>
      <c r="I22" s="25">
        <v>33565392</v>
      </c>
      <c r="J22" s="25"/>
      <c r="K22" s="27">
        <v>1400000</v>
      </c>
      <c r="L22" s="25"/>
      <c r="M22" s="27">
        <v>1398558</v>
      </c>
      <c r="N22" s="25"/>
      <c r="O22" s="25">
        <v>20000000</v>
      </c>
      <c r="P22" s="25"/>
      <c r="Q22" s="166">
        <v>18601442</v>
      </c>
      <c r="R22" s="119"/>
      <c r="S22" s="165"/>
      <c r="T22" s="165"/>
    </row>
    <row r="23" spans="1:20" ht="39" customHeight="1" x14ac:dyDescent="0.55000000000000004">
      <c r="A23" s="41" t="s">
        <v>26</v>
      </c>
      <c r="B23" s="131"/>
      <c r="C23" s="27">
        <v>85081</v>
      </c>
      <c r="D23" s="25"/>
      <c r="E23" s="27">
        <v>191881875</v>
      </c>
      <c r="F23" s="25"/>
      <c r="G23" s="25">
        <v>-68103882</v>
      </c>
      <c r="H23" s="25"/>
      <c r="I23" s="25">
        <v>123777993</v>
      </c>
      <c r="J23" s="25"/>
      <c r="K23" s="27">
        <v>85081</v>
      </c>
      <c r="L23" s="25"/>
      <c r="M23" s="27">
        <v>191881875</v>
      </c>
      <c r="N23" s="25"/>
      <c r="O23" s="25">
        <v>-188848142</v>
      </c>
      <c r="P23" s="25"/>
      <c r="Q23" s="166">
        <v>3033733</v>
      </c>
      <c r="R23" s="119"/>
      <c r="S23" s="165"/>
      <c r="T23" s="165"/>
    </row>
    <row r="24" spans="1:20" ht="39" customHeight="1" x14ac:dyDescent="0.55000000000000004">
      <c r="A24" s="41" t="s">
        <v>248</v>
      </c>
      <c r="B24" s="131"/>
      <c r="C24" s="25">
        <v>40000</v>
      </c>
      <c r="D24" s="25"/>
      <c r="E24" s="25">
        <v>22976310</v>
      </c>
      <c r="F24" s="25"/>
      <c r="G24" s="25">
        <v>45952620</v>
      </c>
      <c r="H24" s="25"/>
      <c r="I24" s="25">
        <v>23690</v>
      </c>
      <c r="J24" s="25"/>
      <c r="K24" s="25">
        <v>40000</v>
      </c>
      <c r="L24" s="25"/>
      <c r="M24" s="25">
        <v>22976310</v>
      </c>
      <c r="N24" s="25"/>
      <c r="O24" s="25">
        <v>23000000</v>
      </c>
      <c r="P24" s="25"/>
      <c r="Q24" s="166">
        <v>23690</v>
      </c>
      <c r="R24" s="119"/>
      <c r="S24" s="165"/>
      <c r="T24" s="165"/>
    </row>
    <row r="25" spans="1:20" ht="39" customHeight="1" x14ac:dyDescent="0.55000000000000004">
      <c r="A25" s="41" t="s">
        <v>198</v>
      </c>
      <c r="B25" s="131"/>
      <c r="C25" s="25">
        <v>1000</v>
      </c>
      <c r="D25" s="25"/>
      <c r="E25" s="25">
        <v>549434</v>
      </c>
      <c r="F25" s="25"/>
      <c r="G25" s="25">
        <v>-549434</v>
      </c>
      <c r="H25" s="25"/>
      <c r="I25" s="25">
        <v>0</v>
      </c>
      <c r="J25" s="25"/>
      <c r="K25" s="25">
        <v>1000</v>
      </c>
      <c r="L25" s="25"/>
      <c r="M25" s="25">
        <v>549434</v>
      </c>
      <c r="N25" s="25"/>
      <c r="O25" s="25">
        <v>550000</v>
      </c>
      <c r="P25" s="25"/>
      <c r="Q25" s="166">
        <v>566</v>
      </c>
      <c r="R25" s="119"/>
      <c r="S25" s="165"/>
      <c r="T25" s="165"/>
    </row>
    <row r="26" spans="1:20" ht="39" customHeight="1" x14ac:dyDescent="0.4">
      <c r="A26" s="41" t="s">
        <v>249</v>
      </c>
      <c r="B26" s="118"/>
      <c r="C26" s="165">
        <v>180000</v>
      </c>
      <c r="D26" s="164"/>
      <c r="E26" s="165">
        <v>71925840</v>
      </c>
      <c r="F26" s="164"/>
      <c r="G26" s="165">
        <v>143851680</v>
      </c>
      <c r="H26" s="164"/>
      <c r="I26" s="165">
        <v>-3925840</v>
      </c>
      <c r="J26" s="164"/>
      <c r="K26" s="165">
        <v>180000</v>
      </c>
      <c r="L26" s="164"/>
      <c r="M26" s="165">
        <v>71925840</v>
      </c>
      <c r="N26" s="164"/>
      <c r="O26" s="165">
        <v>68000000</v>
      </c>
      <c r="P26" s="164"/>
      <c r="Q26" s="166">
        <v>-3925840</v>
      </c>
      <c r="R26" s="119"/>
      <c r="S26" s="165"/>
      <c r="T26" s="165"/>
    </row>
    <row r="27" spans="1:20" ht="39" customHeight="1" x14ac:dyDescent="0.4">
      <c r="A27" s="41" t="s">
        <v>250</v>
      </c>
      <c r="B27" s="118"/>
      <c r="C27" s="165">
        <v>60000</v>
      </c>
      <c r="D27" s="164"/>
      <c r="E27" s="165">
        <v>206067532</v>
      </c>
      <c r="F27" s="164"/>
      <c r="G27" s="165">
        <v>412135064</v>
      </c>
      <c r="H27" s="164"/>
      <c r="I27" s="165">
        <v>-129567532</v>
      </c>
      <c r="J27" s="164"/>
      <c r="K27" s="165">
        <v>60000</v>
      </c>
      <c r="L27" s="164"/>
      <c r="M27" s="165">
        <v>206067532</v>
      </c>
      <c r="N27" s="164"/>
      <c r="O27" s="165">
        <v>76500000</v>
      </c>
      <c r="P27" s="164"/>
      <c r="Q27" s="166">
        <v>-129567532</v>
      </c>
      <c r="R27" s="119"/>
      <c r="S27" s="165"/>
      <c r="T27" s="165"/>
    </row>
    <row r="28" spans="1:20" ht="39" customHeight="1" x14ac:dyDescent="0.4">
      <c r="A28" s="41" t="s">
        <v>196</v>
      </c>
      <c r="B28" s="118"/>
      <c r="C28" s="165">
        <v>4236000</v>
      </c>
      <c r="D28" s="164"/>
      <c r="E28" s="165">
        <v>550112799</v>
      </c>
      <c r="F28" s="164"/>
      <c r="G28" s="165">
        <v>1100225598</v>
      </c>
      <c r="H28" s="164"/>
      <c r="I28" s="165">
        <v>-142405443</v>
      </c>
      <c r="J28" s="164"/>
      <c r="K28" s="165">
        <v>4236000</v>
      </c>
      <c r="L28" s="164"/>
      <c r="M28" s="165">
        <v>550112799</v>
      </c>
      <c r="N28" s="164"/>
      <c r="O28" s="165">
        <v>262160000</v>
      </c>
      <c r="P28" s="164"/>
      <c r="Q28" s="166">
        <v>-287952799</v>
      </c>
      <c r="R28" s="119"/>
      <c r="S28" s="165"/>
      <c r="T28" s="165"/>
    </row>
    <row r="29" spans="1:20" ht="39" customHeight="1" x14ac:dyDescent="0.4">
      <c r="A29" s="41" t="s">
        <v>194</v>
      </c>
      <c r="B29" s="118"/>
      <c r="C29" s="165">
        <v>6054000</v>
      </c>
      <c r="D29" s="164"/>
      <c r="E29" s="165">
        <v>604776438</v>
      </c>
      <c r="F29" s="164"/>
      <c r="G29" s="165">
        <v>1209552876</v>
      </c>
      <c r="H29" s="164"/>
      <c r="I29" s="165">
        <v>-292285219</v>
      </c>
      <c r="J29" s="164"/>
      <c r="K29" s="165">
        <v>6054000</v>
      </c>
      <c r="L29" s="164"/>
      <c r="M29" s="165">
        <v>604776438</v>
      </c>
      <c r="N29" s="164"/>
      <c r="O29" s="165">
        <v>186200000</v>
      </c>
      <c r="P29" s="164"/>
      <c r="Q29" s="166">
        <v>-418576438</v>
      </c>
      <c r="R29" s="119"/>
      <c r="S29" s="165"/>
      <c r="T29" s="165"/>
    </row>
    <row r="30" spans="1:20" ht="39" customHeight="1" x14ac:dyDescent="0.4">
      <c r="A30" s="41" t="s">
        <v>251</v>
      </c>
      <c r="B30" s="118"/>
      <c r="C30" s="165">
        <v>600000</v>
      </c>
      <c r="D30" s="164"/>
      <c r="E30" s="165">
        <v>2697219000</v>
      </c>
      <c r="F30" s="164"/>
      <c r="G30" s="165">
        <v>5394438000</v>
      </c>
      <c r="H30" s="164"/>
      <c r="I30" s="165">
        <v>-1484719000</v>
      </c>
      <c r="J30" s="164"/>
      <c r="K30" s="165">
        <v>600000</v>
      </c>
      <c r="L30" s="164"/>
      <c r="M30" s="165">
        <v>2697219000</v>
      </c>
      <c r="N30" s="164"/>
      <c r="O30" s="165">
        <v>1212500000</v>
      </c>
      <c r="P30" s="164"/>
      <c r="Q30" s="166">
        <v>-1484719000</v>
      </c>
      <c r="R30" s="119"/>
      <c r="S30" s="165"/>
      <c r="T30" s="165"/>
    </row>
    <row r="31" spans="1:20" ht="39" customHeight="1" x14ac:dyDescent="0.4">
      <c r="A31" s="41" t="s">
        <v>252</v>
      </c>
      <c r="B31" s="118"/>
      <c r="C31" s="165">
        <v>3997000</v>
      </c>
      <c r="D31" s="164"/>
      <c r="E31" s="165">
        <v>11978649270</v>
      </c>
      <c r="F31" s="164"/>
      <c r="G31" s="165">
        <v>23957298540</v>
      </c>
      <c r="H31" s="164"/>
      <c r="I31" s="165">
        <v>-6419684270</v>
      </c>
      <c r="J31" s="164"/>
      <c r="K31" s="165">
        <v>3997000</v>
      </c>
      <c r="L31" s="164"/>
      <c r="M31" s="165">
        <v>11978649270</v>
      </c>
      <c r="N31" s="164"/>
      <c r="O31" s="165">
        <v>5558965000</v>
      </c>
      <c r="P31" s="164"/>
      <c r="Q31" s="166">
        <v>-6419684270</v>
      </c>
      <c r="R31" s="119"/>
      <c r="S31" s="165"/>
      <c r="T31" s="165"/>
    </row>
    <row r="32" spans="1:20" ht="39" customHeight="1" x14ac:dyDescent="0.4">
      <c r="A32" s="41" t="s">
        <v>253</v>
      </c>
      <c r="B32" s="118"/>
      <c r="C32" s="165">
        <v>9237000</v>
      </c>
      <c r="D32" s="164"/>
      <c r="E32" s="165">
        <v>18251967090</v>
      </c>
      <c r="F32" s="164"/>
      <c r="G32" s="165">
        <v>36503934180</v>
      </c>
      <c r="H32" s="164"/>
      <c r="I32" s="165">
        <v>-10627565090</v>
      </c>
      <c r="J32" s="164"/>
      <c r="K32" s="165">
        <v>9237000</v>
      </c>
      <c r="L32" s="164"/>
      <c r="M32" s="165">
        <v>18251967090</v>
      </c>
      <c r="N32" s="164"/>
      <c r="O32" s="165">
        <v>7624402000</v>
      </c>
      <c r="P32" s="164"/>
      <c r="Q32" s="166">
        <v>-10627565090</v>
      </c>
      <c r="R32" s="119"/>
      <c r="S32" s="165"/>
      <c r="T32" s="165"/>
    </row>
    <row r="33" spans="1:23" ht="39" customHeight="1" x14ac:dyDescent="0.4">
      <c r="A33" s="41" t="s">
        <v>254</v>
      </c>
      <c r="B33" s="118"/>
      <c r="C33" s="165">
        <v>7920000</v>
      </c>
      <c r="D33" s="164"/>
      <c r="E33" s="165">
        <v>20072344168</v>
      </c>
      <c r="F33" s="164"/>
      <c r="G33" s="165">
        <v>40144688336</v>
      </c>
      <c r="H33" s="164"/>
      <c r="I33" s="165">
        <v>-13269442168</v>
      </c>
      <c r="J33" s="164"/>
      <c r="K33" s="165">
        <v>7920000</v>
      </c>
      <c r="L33" s="164"/>
      <c r="M33" s="165">
        <v>20072344168</v>
      </c>
      <c r="N33" s="164"/>
      <c r="O33" s="165">
        <v>6802902000</v>
      </c>
      <c r="P33" s="164"/>
      <c r="Q33" s="166">
        <v>-13269442168</v>
      </c>
      <c r="R33" s="119"/>
      <c r="S33" s="165"/>
      <c r="T33" s="165"/>
    </row>
    <row r="34" spans="1:23" ht="39" customHeight="1" x14ac:dyDescent="0.4">
      <c r="A34" s="41" t="s">
        <v>18</v>
      </c>
      <c r="B34" s="118"/>
      <c r="C34" s="165">
        <v>381632150</v>
      </c>
      <c r="D34" s="164"/>
      <c r="E34" s="165">
        <v>179993475715</v>
      </c>
      <c r="F34" s="164"/>
      <c r="G34" s="165">
        <v>-223010624269</v>
      </c>
      <c r="H34" s="164"/>
      <c r="I34" s="165">
        <v>-43017148553</v>
      </c>
      <c r="J34" s="164"/>
      <c r="K34" s="165">
        <v>381632150</v>
      </c>
      <c r="L34" s="164"/>
      <c r="M34" s="165">
        <v>179993475715</v>
      </c>
      <c r="N34" s="164"/>
      <c r="O34" s="165">
        <v>-201650509252</v>
      </c>
      <c r="P34" s="164"/>
      <c r="Q34" s="166">
        <v>-21657033536</v>
      </c>
      <c r="R34" s="119"/>
      <c r="S34" s="165"/>
      <c r="T34" s="165"/>
    </row>
    <row r="35" spans="1:23" ht="39" customHeight="1" x14ac:dyDescent="0.4">
      <c r="A35" s="41" t="s">
        <v>16</v>
      </c>
      <c r="B35" s="118"/>
      <c r="C35" s="165">
        <v>7000000</v>
      </c>
      <c r="D35" s="164"/>
      <c r="E35" s="165">
        <v>63441747600</v>
      </c>
      <c r="F35" s="164"/>
      <c r="G35" s="165">
        <v>-68065678360</v>
      </c>
      <c r="H35" s="164"/>
      <c r="I35" s="165">
        <v>-4623930759</v>
      </c>
      <c r="J35" s="164"/>
      <c r="K35" s="165">
        <v>7000000</v>
      </c>
      <c r="L35" s="164"/>
      <c r="M35" s="165">
        <v>63441747600</v>
      </c>
      <c r="N35" s="164"/>
      <c r="O35" s="165">
        <v>-103652120992</v>
      </c>
      <c r="P35" s="164"/>
      <c r="Q35" s="166">
        <v>-40210373392</v>
      </c>
      <c r="R35" s="119"/>
      <c r="S35" s="165"/>
      <c r="T35" s="165"/>
      <c r="U35" s="25"/>
      <c r="V35" s="25"/>
      <c r="W35" s="25"/>
    </row>
    <row r="36" spans="1:23" ht="39" customHeight="1" x14ac:dyDescent="0.55000000000000004">
      <c r="A36" s="41" t="s">
        <v>23</v>
      </c>
      <c r="B36" s="131"/>
      <c r="C36" s="25">
        <v>132918399</v>
      </c>
      <c r="D36" s="25"/>
      <c r="E36" s="25">
        <v>335496704448</v>
      </c>
      <c r="F36" s="25"/>
      <c r="G36" s="25">
        <v>-359271015650</v>
      </c>
      <c r="H36" s="25"/>
      <c r="I36" s="25">
        <v>-23774311201</v>
      </c>
      <c r="J36" s="25"/>
      <c r="K36" s="25">
        <v>132918399</v>
      </c>
      <c r="L36" s="25"/>
      <c r="M36" s="25">
        <v>335496704448</v>
      </c>
      <c r="N36" s="25"/>
      <c r="O36" s="25">
        <v>-411388559056</v>
      </c>
      <c r="P36" s="25"/>
      <c r="Q36" s="92">
        <v>-75891854607</v>
      </c>
      <c r="R36" s="119"/>
      <c r="S36" s="165"/>
      <c r="T36" s="165"/>
      <c r="U36" s="25"/>
      <c r="V36" s="25"/>
      <c r="W36" s="25"/>
    </row>
    <row r="37" spans="1:23" ht="39" customHeight="1" x14ac:dyDescent="0.55000000000000004">
      <c r="A37" s="41" t="s">
        <v>12</v>
      </c>
      <c r="B37" s="131"/>
      <c r="C37" s="25">
        <v>383491163</v>
      </c>
      <c r="D37" s="25"/>
      <c r="E37" s="25">
        <v>841506562536</v>
      </c>
      <c r="F37" s="25"/>
      <c r="G37" s="25">
        <v>-898026706785</v>
      </c>
      <c r="H37" s="25"/>
      <c r="I37" s="25">
        <v>-56520144248</v>
      </c>
      <c r="J37" s="25"/>
      <c r="K37" s="25">
        <v>383491163</v>
      </c>
      <c r="L37" s="25"/>
      <c r="M37" s="25">
        <v>841506562536</v>
      </c>
      <c r="N37" s="25"/>
      <c r="O37" s="25">
        <v>-1200328011107</v>
      </c>
      <c r="P37" s="25"/>
      <c r="Q37" s="92">
        <v>-358821448570</v>
      </c>
      <c r="R37" s="119"/>
      <c r="S37" s="165"/>
      <c r="T37" s="165"/>
      <c r="U37" s="25"/>
      <c r="V37" s="25"/>
      <c r="W37" s="25"/>
    </row>
    <row r="38" spans="1:23" ht="39" customHeight="1" x14ac:dyDescent="0.55000000000000004">
      <c r="A38" s="41" t="s">
        <v>205</v>
      </c>
      <c r="B38" s="131"/>
      <c r="C38" s="25">
        <v>736668414</v>
      </c>
      <c r="D38" s="25"/>
      <c r="E38" s="25">
        <v>783219492949</v>
      </c>
      <c r="F38" s="25"/>
      <c r="G38" s="25">
        <v>-813399943335</v>
      </c>
      <c r="H38" s="25"/>
      <c r="I38" s="25">
        <v>-30180450385</v>
      </c>
      <c r="J38" s="25"/>
      <c r="K38" s="25">
        <v>736668414</v>
      </c>
      <c r="L38" s="25"/>
      <c r="M38" s="25">
        <v>783219492949</v>
      </c>
      <c r="N38" s="25"/>
      <c r="O38" s="25">
        <v>-1160252752050</v>
      </c>
      <c r="P38" s="25"/>
      <c r="Q38" s="92">
        <v>-377033259100</v>
      </c>
      <c r="R38" s="119"/>
      <c r="S38" s="165"/>
      <c r="T38" s="165"/>
      <c r="U38" s="25"/>
      <c r="V38" s="25"/>
      <c r="W38" s="25"/>
    </row>
    <row r="39" spans="1:23" ht="39" customHeight="1" x14ac:dyDescent="0.55000000000000004">
      <c r="A39" s="41" t="s">
        <v>27</v>
      </c>
      <c r="B39" s="131"/>
      <c r="C39" s="25">
        <v>1560620411</v>
      </c>
      <c r="D39" s="25"/>
      <c r="E39" s="25">
        <v>3686502778548</v>
      </c>
      <c r="F39" s="25"/>
      <c r="G39" s="25">
        <v>-3717691465338</v>
      </c>
      <c r="H39" s="25"/>
      <c r="I39" s="25">
        <v>-31188686789</v>
      </c>
      <c r="J39" s="25"/>
      <c r="K39" s="25">
        <v>1560620411</v>
      </c>
      <c r="L39" s="25"/>
      <c r="M39" s="25">
        <v>3686502778548</v>
      </c>
      <c r="N39" s="25"/>
      <c r="O39" s="25">
        <v>-4071708939339</v>
      </c>
      <c r="P39" s="25"/>
      <c r="Q39" s="92">
        <v>-385206160790</v>
      </c>
      <c r="R39" s="119"/>
      <c r="S39" s="165"/>
      <c r="T39" s="165"/>
      <c r="U39" s="25"/>
      <c r="V39" s="25"/>
      <c r="W39" s="25"/>
    </row>
    <row r="40" spans="1:23" ht="39" customHeight="1" x14ac:dyDescent="0.55000000000000004">
      <c r="A40" s="41" t="s">
        <v>21</v>
      </c>
      <c r="B40" s="131"/>
      <c r="C40" s="25">
        <v>1626181579</v>
      </c>
      <c r="D40" s="25"/>
      <c r="E40" s="25">
        <v>5747432873696</v>
      </c>
      <c r="F40" s="25"/>
      <c r="G40" s="25">
        <v>-6470642399099</v>
      </c>
      <c r="H40" s="25"/>
      <c r="I40" s="25">
        <v>-723209525402</v>
      </c>
      <c r="J40" s="25"/>
      <c r="K40" s="25">
        <v>1626181579</v>
      </c>
      <c r="L40" s="25"/>
      <c r="M40" s="25">
        <v>5747432873696</v>
      </c>
      <c r="N40" s="25"/>
      <c r="O40" s="25">
        <v>-6421531702253</v>
      </c>
      <c r="P40" s="25"/>
      <c r="Q40" s="92">
        <v>-674098828556</v>
      </c>
      <c r="R40" s="119"/>
      <c r="S40" s="165"/>
      <c r="T40" s="165"/>
      <c r="U40" s="25"/>
      <c r="V40" s="25"/>
      <c r="W40" s="25"/>
    </row>
    <row r="41" spans="1:23" ht="39" customHeight="1" x14ac:dyDescent="0.55000000000000004">
      <c r="A41" s="41" t="s">
        <v>24</v>
      </c>
      <c r="B41" s="131"/>
      <c r="C41" s="25">
        <v>1344700025</v>
      </c>
      <c r="D41" s="25"/>
      <c r="E41" s="25">
        <v>3821420382677</v>
      </c>
      <c r="F41" s="25"/>
      <c r="G41" s="25">
        <v>-3994201048038</v>
      </c>
      <c r="H41" s="25"/>
      <c r="I41" s="25">
        <v>-172780665360</v>
      </c>
      <c r="J41" s="25"/>
      <c r="K41" s="25">
        <v>1344700025</v>
      </c>
      <c r="L41" s="25"/>
      <c r="M41" s="25">
        <v>3821420382677</v>
      </c>
      <c r="N41" s="25"/>
      <c r="O41" s="25">
        <v>-5328901233517</v>
      </c>
      <c r="P41" s="25"/>
      <c r="Q41" s="92">
        <v>-1507480850839</v>
      </c>
      <c r="R41" s="119"/>
      <c r="S41" s="165"/>
      <c r="T41" s="165"/>
      <c r="U41" s="25"/>
      <c r="V41" s="25"/>
      <c r="W41" s="25"/>
    </row>
    <row r="42" spans="1:23" ht="39" customHeight="1" x14ac:dyDescent="0.55000000000000004">
      <c r="A42" s="41" t="s">
        <v>17</v>
      </c>
      <c r="B42" s="131"/>
      <c r="C42" s="25">
        <v>4569967397</v>
      </c>
      <c r="D42" s="25"/>
      <c r="E42" s="25">
        <v>21407724911696</v>
      </c>
      <c r="F42" s="25"/>
      <c r="G42" s="25">
        <v>-23237525072839</v>
      </c>
      <c r="H42" s="25"/>
      <c r="I42" s="25">
        <v>-1829800161142</v>
      </c>
      <c r="J42" s="25"/>
      <c r="K42" s="25">
        <v>4569967397</v>
      </c>
      <c r="L42" s="25"/>
      <c r="M42" s="25">
        <v>21407724911696</v>
      </c>
      <c r="N42" s="25"/>
      <c r="O42" s="25">
        <v>-28831907443300</v>
      </c>
      <c r="P42" s="25"/>
      <c r="Q42" s="92">
        <v>-7424182531603</v>
      </c>
      <c r="R42" s="119"/>
      <c r="S42" s="165"/>
      <c r="T42" s="165"/>
      <c r="U42" s="25"/>
      <c r="V42" s="25"/>
      <c r="W42" s="25"/>
    </row>
    <row r="43" spans="1:23" ht="39" customHeight="1" thickBot="1" x14ac:dyDescent="0.6">
      <c r="A43" s="41" t="s">
        <v>255</v>
      </c>
      <c r="B43" s="131"/>
      <c r="C43" s="25">
        <v>0</v>
      </c>
      <c r="D43" s="25"/>
      <c r="E43" s="25">
        <v>0</v>
      </c>
      <c r="F43" s="25"/>
      <c r="G43" s="25">
        <v>274739570</v>
      </c>
      <c r="H43" s="25"/>
      <c r="I43" s="25">
        <v>274739570</v>
      </c>
      <c r="J43" s="25"/>
      <c r="K43" s="25">
        <v>0</v>
      </c>
      <c r="L43" s="25"/>
      <c r="M43" s="25">
        <v>0</v>
      </c>
      <c r="N43" s="25"/>
      <c r="O43" s="25">
        <v>0</v>
      </c>
      <c r="P43" s="25"/>
      <c r="Q43" s="92">
        <v>0</v>
      </c>
      <c r="R43" s="119"/>
      <c r="S43" s="165"/>
      <c r="T43" s="165"/>
      <c r="U43" s="25"/>
      <c r="V43" s="25"/>
      <c r="W43" s="25"/>
    </row>
    <row r="44" spans="1:23" ht="40.5" customHeight="1" thickBot="1" x14ac:dyDescent="0.45">
      <c r="A44" s="125"/>
      <c r="C44" s="29">
        <f>SUM(C9:C43)</f>
        <v>14384828119</v>
      </c>
      <c r="D44" s="50"/>
      <c r="E44" s="29">
        <f>SUM(E9:E43)</f>
        <v>59119876427520</v>
      </c>
      <c r="F44" s="50"/>
      <c r="G44" s="29">
        <f>SUM(G9:G42)</f>
        <v>-60927714112618</v>
      </c>
      <c r="H44" s="50"/>
      <c r="I44" s="29">
        <f>SUM(I9:I43)</f>
        <v>-2003459678423</v>
      </c>
      <c r="J44" s="50"/>
      <c r="K44" s="29">
        <f>SUM(K9:K43)</f>
        <v>14384828119</v>
      </c>
      <c r="L44" s="50"/>
      <c r="M44" s="29">
        <f>SUM(M9:M43)</f>
        <v>59119876427520</v>
      </c>
      <c r="N44" s="50"/>
      <c r="O44" s="29">
        <f>SUM(O9:O43)</f>
        <v>-63373213488575</v>
      </c>
      <c r="P44" s="50"/>
      <c r="Q44" s="29">
        <f>SUM(Q9:Q43)</f>
        <v>-4365728108921</v>
      </c>
      <c r="R44" s="119"/>
      <c r="S44" s="25">
        <v>-3958696994887</v>
      </c>
      <c r="T44" s="25">
        <v>-377033259101</v>
      </c>
      <c r="U44" s="25">
        <v>-29997854933</v>
      </c>
      <c r="V44" s="25">
        <f>SUM(S44:U44)</f>
        <v>-4365728108921</v>
      </c>
      <c r="W44" s="25">
        <f>V44-Q44</f>
        <v>0</v>
      </c>
    </row>
    <row r="45" spans="1:23" ht="23.25" thickTop="1" x14ac:dyDescent="0.4">
      <c r="S45" s="25">
        <v>-1946242158209</v>
      </c>
      <c r="T45" s="25">
        <v>-29905710816</v>
      </c>
      <c r="U45" s="25">
        <v>-27311809398</v>
      </c>
      <c r="V45" s="25">
        <f>SUM(S45:U45)</f>
        <v>-2003459678423</v>
      </c>
      <c r="W45" s="25">
        <f>V45-I44</f>
        <v>0</v>
      </c>
    </row>
    <row r="46" spans="1:23" ht="22.5" x14ac:dyDescent="0.4">
      <c r="S46" s="25"/>
      <c r="T46" s="25"/>
    </row>
    <row r="47" spans="1:23" ht="33.75" x14ac:dyDescent="0.4">
      <c r="A47" s="222" t="s">
        <v>0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S47" s="25"/>
    </row>
    <row r="48" spans="1:23" ht="33.75" x14ac:dyDescent="0.4">
      <c r="A48" s="222" t="s">
        <v>77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S48" s="25"/>
    </row>
    <row r="49" spans="1:22" ht="33.75" x14ac:dyDescent="0.4">
      <c r="A49" s="222" t="s">
        <v>230</v>
      </c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S49" s="25"/>
    </row>
    <row r="50" spans="1:22" ht="40.5" customHeight="1" x14ac:dyDescent="0.4"/>
    <row r="51" spans="1:22" ht="39" customHeight="1" x14ac:dyDescent="0.4">
      <c r="A51" s="207" t="s">
        <v>192</v>
      </c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</row>
    <row r="52" spans="1:22" ht="39" customHeight="1" x14ac:dyDescent="0.4">
      <c r="A52" s="104"/>
      <c r="B52" s="104"/>
      <c r="C52" s="220" t="s">
        <v>145</v>
      </c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</row>
    <row r="53" spans="1:22" ht="38.25" customHeight="1" thickBot="1" x14ac:dyDescent="0.65">
      <c r="A53" s="219" t="s">
        <v>78</v>
      </c>
      <c r="B53" s="54"/>
      <c r="C53" s="199" t="s">
        <v>245</v>
      </c>
      <c r="D53" s="199"/>
      <c r="E53" s="199"/>
      <c r="F53" s="199"/>
      <c r="G53" s="199"/>
      <c r="H53" s="199"/>
      <c r="I53" s="199"/>
      <c r="J53" s="54"/>
      <c r="K53" s="199" t="s">
        <v>246</v>
      </c>
      <c r="L53" s="199"/>
      <c r="M53" s="199"/>
      <c r="N53" s="199"/>
      <c r="O53" s="199"/>
      <c r="P53" s="199"/>
      <c r="Q53" s="199"/>
    </row>
    <row r="54" spans="1:22" ht="27" thickBot="1" x14ac:dyDescent="0.65">
      <c r="A54" s="199"/>
      <c r="B54" s="54"/>
      <c r="C54" s="57" t="s">
        <v>6</v>
      </c>
      <c r="D54" s="55"/>
      <c r="E54" s="57" t="s">
        <v>8</v>
      </c>
      <c r="F54" s="55"/>
      <c r="G54" s="57" t="s">
        <v>133</v>
      </c>
      <c r="H54" s="55"/>
      <c r="I54" s="57" t="s">
        <v>139</v>
      </c>
      <c r="J54" s="54"/>
      <c r="K54" s="57" t="s">
        <v>6</v>
      </c>
      <c r="L54" s="55"/>
      <c r="M54" s="57" t="s">
        <v>8</v>
      </c>
      <c r="N54" s="55"/>
      <c r="O54" s="57" t="s">
        <v>133</v>
      </c>
      <c r="P54" s="55"/>
      <c r="Q54" s="57" t="s">
        <v>139</v>
      </c>
    </row>
    <row r="55" spans="1:22" ht="39" customHeight="1" x14ac:dyDescent="0.55000000000000004">
      <c r="A55" s="41" t="s">
        <v>54</v>
      </c>
      <c r="B55" s="114"/>
      <c r="C55" s="27">
        <v>198960000</v>
      </c>
      <c r="D55" s="48"/>
      <c r="E55" s="27">
        <v>5827975021450</v>
      </c>
      <c r="F55" s="48"/>
      <c r="G55" s="27">
        <v>-5741437048629</v>
      </c>
      <c r="H55" s="48"/>
      <c r="I55" s="90">
        <v>86537972821</v>
      </c>
      <c r="J55" s="48"/>
      <c r="K55" s="27">
        <v>198960000</v>
      </c>
      <c r="L55" s="48"/>
      <c r="M55" s="27">
        <v>5827975021450</v>
      </c>
      <c r="N55" s="48"/>
      <c r="O55" s="27">
        <v>-5683545274615</v>
      </c>
      <c r="P55" s="48"/>
      <c r="Q55" s="90">
        <v>144429746835</v>
      </c>
    </row>
    <row r="56" spans="1:22" ht="39" customHeight="1" x14ac:dyDescent="0.55000000000000004">
      <c r="A56" s="41" t="s">
        <v>53</v>
      </c>
      <c r="B56" s="114"/>
      <c r="C56" s="25">
        <v>7000000</v>
      </c>
      <c r="D56" s="48"/>
      <c r="E56" s="25">
        <v>264033601693</v>
      </c>
      <c r="F56" s="48"/>
      <c r="G56" s="27">
        <v>-305584943178</v>
      </c>
      <c r="H56" s="48"/>
      <c r="I56" s="90">
        <v>-41551341485</v>
      </c>
      <c r="J56" s="48"/>
      <c r="K56" s="25">
        <v>7000000</v>
      </c>
      <c r="L56" s="48"/>
      <c r="M56" s="25">
        <v>264033601693</v>
      </c>
      <c r="N56" s="48"/>
      <c r="O56" s="27">
        <v>-199789453500</v>
      </c>
      <c r="P56" s="48"/>
      <c r="Q56" s="90">
        <v>64244148193</v>
      </c>
    </row>
    <row r="57" spans="1:22" ht="39" customHeight="1" x14ac:dyDescent="0.55000000000000004">
      <c r="A57" s="41" t="s">
        <v>56</v>
      </c>
      <c r="B57" s="114"/>
      <c r="C57" s="25">
        <v>43900000</v>
      </c>
      <c r="D57" s="48"/>
      <c r="E57" s="25">
        <v>675064678073</v>
      </c>
      <c r="F57" s="48"/>
      <c r="G57" s="27">
        <v>-661304769622</v>
      </c>
      <c r="H57" s="48"/>
      <c r="I57" s="90">
        <v>13759908451</v>
      </c>
      <c r="J57" s="48"/>
      <c r="K57" s="25">
        <v>43900000</v>
      </c>
      <c r="L57" s="48"/>
      <c r="M57" s="25">
        <v>675064678073</v>
      </c>
      <c r="N57" s="48"/>
      <c r="O57" s="27">
        <v>-636796477421</v>
      </c>
      <c r="P57" s="48"/>
      <c r="Q57" s="90">
        <v>38268200652</v>
      </c>
    </row>
    <row r="58" spans="1:22" ht="39" customHeight="1" x14ac:dyDescent="0.55000000000000004">
      <c r="A58" s="41" t="s">
        <v>55</v>
      </c>
      <c r="B58" s="114"/>
      <c r="C58" s="25">
        <v>2000000</v>
      </c>
      <c r="D58" s="48"/>
      <c r="E58" s="25">
        <v>113750039200</v>
      </c>
      <c r="F58" s="48"/>
      <c r="G58" s="27">
        <v>-110987058426</v>
      </c>
      <c r="H58" s="48"/>
      <c r="I58" s="90">
        <v>2762980774</v>
      </c>
      <c r="J58" s="48"/>
      <c r="K58" s="25">
        <v>2000000</v>
      </c>
      <c r="L58" s="48"/>
      <c r="M58" s="25">
        <v>113750039200</v>
      </c>
      <c r="N58" s="48"/>
      <c r="O58" s="27">
        <v>-88019493250</v>
      </c>
      <c r="P58" s="48"/>
      <c r="Q58" s="90">
        <v>25730545950</v>
      </c>
    </row>
    <row r="59" spans="1:22" ht="39" customHeight="1" x14ac:dyDescent="0.55000000000000004">
      <c r="A59" s="41" t="s">
        <v>98</v>
      </c>
      <c r="B59" s="114"/>
      <c r="C59" s="27">
        <v>31000000</v>
      </c>
      <c r="D59" s="48"/>
      <c r="E59" s="27">
        <v>462349445750</v>
      </c>
      <c r="F59" s="48"/>
      <c r="G59" s="27">
        <v>-453704872036</v>
      </c>
      <c r="H59" s="48"/>
      <c r="I59" s="90">
        <v>8644573714</v>
      </c>
      <c r="J59" s="48"/>
      <c r="K59" s="27">
        <v>31000000</v>
      </c>
      <c r="L59" s="48"/>
      <c r="M59" s="27">
        <v>462349445750</v>
      </c>
      <c r="N59" s="48"/>
      <c r="O59" s="27">
        <v>-453092016034</v>
      </c>
      <c r="P59" s="48"/>
      <c r="Q59" s="90">
        <v>9257429716</v>
      </c>
    </row>
    <row r="60" spans="1:22" ht="39" customHeight="1" x14ac:dyDescent="0.4">
      <c r="A60" s="41" t="s">
        <v>244</v>
      </c>
      <c r="C60" s="92">
        <v>3000000</v>
      </c>
      <c r="D60" s="93"/>
      <c r="E60" s="92">
        <v>69142494300</v>
      </c>
      <c r="F60" s="93"/>
      <c r="G60" s="27">
        <v>-67885023361</v>
      </c>
      <c r="H60" s="93"/>
      <c r="I60" s="92">
        <v>1257470939</v>
      </c>
      <c r="J60" s="93"/>
      <c r="K60" s="92">
        <v>3000000</v>
      </c>
      <c r="L60" s="93"/>
      <c r="M60" s="92">
        <v>69142494300</v>
      </c>
      <c r="N60" s="93"/>
      <c r="O60" s="27">
        <v>-67885023361</v>
      </c>
      <c r="P60" s="93"/>
      <c r="Q60" s="92">
        <v>1257470939</v>
      </c>
    </row>
    <row r="61" spans="1:22" ht="39" customHeight="1" thickBot="1" x14ac:dyDescent="0.45">
      <c r="A61" s="41" t="s">
        <v>57</v>
      </c>
      <c r="C61" s="92">
        <v>1000000</v>
      </c>
      <c r="D61" s="93"/>
      <c r="E61" s="92">
        <v>10103105312</v>
      </c>
      <c r="F61" s="93"/>
      <c r="G61" s="27">
        <v>-10112103624</v>
      </c>
      <c r="H61" s="93"/>
      <c r="I61" s="92">
        <v>-8998312</v>
      </c>
      <c r="J61" s="91"/>
      <c r="K61" s="92">
        <v>1000000</v>
      </c>
      <c r="L61" s="93"/>
      <c r="M61" s="92">
        <v>10103105312</v>
      </c>
      <c r="N61" s="93"/>
      <c r="O61" s="27">
        <v>-10103105312</v>
      </c>
      <c r="P61" s="93"/>
      <c r="Q61" s="92">
        <v>0</v>
      </c>
    </row>
    <row r="62" spans="1:22" ht="39" customHeight="1" thickBot="1" x14ac:dyDescent="0.45">
      <c r="A62" s="130"/>
      <c r="C62" s="107">
        <f>SUM(C55:C60)</f>
        <v>285860000</v>
      </c>
      <c r="D62" s="50"/>
      <c r="E62" s="107">
        <f>SUM(E55:E61)</f>
        <v>7422418385778</v>
      </c>
      <c r="F62" s="50"/>
      <c r="G62" s="107">
        <f>SUM(G55:G61)</f>
        <v>-7351015818876</v>
      </c>
      <c r="H62" s="50"/>
      <c r="I62" s="107">
        <f>SUM(I55:I61)</f>
        <v>71402566902</v>
      </c>
      <c r="J62" s="50"/>
      <c r="K62" s="107">
        <f>SUM(K55:K60)</f>
        <v>285860000</v>
      </c>
      <c r="L62" s="50"/>
      <c r="M62" s="107">
        <f>SUM(M55:M61)</f>
        <v>7422418385778</v>
      </c>
      <c r="N62" s="50"/>
      <c r="O62" s="107">
        <f>SUM(O55:O61)</f>
        <v>-7139230843493</v>
      </c>
      <c r="P62" s="50"/>
      <c r="Q62" s="107">
        <f>SUM(Q55:Q61)</f>
        <v>283187542285</v>
      </c>
      <c r="S62" s="25">
        <v>283187542285</v>
      </c>
      <c r="T62" s="25">
        <f>S62-Q62</f>
        <v>0</v>
      </c>
      <c r="U62" s="25"/>
      <c r="V62" s="25"/>
    </row>
    <row r="63" spans="1:22" ht="23.25" thickTop="1" x14ac:dyDescent="0.4">
      <c r="S63" s="25">
        <v>71402566902</v>
      </c>
      <c r="T63" s="25">
        <f>S63-I62</f>
        <v>0</v>
      </c>
    </row>
    <row r="64" spans="1:22" ht="22.5" x14ac:dyDescent="0.4">
      <c r="S64" s="25"/>
      <c r="T64" s="25"/>
    </row>
    <row r="65" spans="1:21" ht="39.75" customHeight="1" x14ac:dyDescent="0.4">
      <c r="A65" s="222" t="s">
        <v>0</v>
      </c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</row>
    <row r="66" spans="1:21" ht="39.75" customHeight="1" x14ac:dyDescent="0.4">
      <c r="A66" s="222" t="s">
        <v>77</v>
      </c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</row>
    <row r="67" spans="1:21" ht="39.75" customHeight="1" x14ac:dyDescent="0.4">
      <c r="A67" s="222" t="s">
        <v>230</v>
      </c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</row>
    <row r="68" spans="1:21" ht="39.75" customHeight="1" x14ac:dyDescent="0.4"/>
    <row r="69" spans="1:21" ht="39.75" customHeight="1" x14ac:dyDescent="0.4">
      <c r="A69" s="207" t="s">
        <v>191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</row>
    <row r="70" spans="1:21" ht="39.75" customHeight="1" x14ac:dyDescent="0.4">
      <c r="A70" s="104"/>
      <c r="B70" s="104"/>
      <c r="C70" s="220" t="s">
        <v>145</v>
      </c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</row>
    <row r="71" spans="1:21" ht="39.75" customHeight="1" thickBot="1" x14ac:dyDescent="0.65">
      <c r="A71" s="219" t="s">
        <v>78</v>
      </c>
      <c r="B71" s="54"/>
      <c r="C71" s="199" t="s">
        <v>245</v>
      </c>
      <c r="D71" s="199"/>
      <c r="E71" s="199"/>
      <c r="F71" s="199"/>
      <c r="G71" s="199"/>
      <c r="H71" s="199"/>
      <c r="I71" s="199"/>
      <c r="J71" s="54"/>
      <c r="K71" s="199" t="s">
        <v>246</v>
      </c>
      <c r="L71" s="199"/>
      <c r="M71" s="199"/>
      <c r="N71" s="199"/>
      <c r="O71" s="199"/>
      <c r="P71" s="199"/>
      <c r="Q71" s="199"/>
    </row>
    <row r="72" spans="1:21" ht="48.75" customHeight="1" thickBot="1" x14ac:dyDescent="0.65">
      <c r="A72" s="199"/>
      <c r="B72" s="54"/>
      <c r="C72" s="57" t="s">
        <v>6</v>
      </c>
      <c r="D72" s="55"/>
      <c r="E72" s="57" t="s">
        <v>8</v>
      </c>
      <c r="F72" s="55"/>
      <c r="G72" s="57" t="s">
        <v>133</v>
      </c>
      <c r="H72" s="55"/>
      <c r="I72" s="57" t="s">
        <v>139</v>
      </c>
      <c r="J72" s="54"/>
      <c r="K72" s="57" t="s">
        <v>6</v>
      </c>
      <c r="L72" s="55"/>
      <c r="M72" s="57" t="s">
        <v>8</v>
      </c>
      <c r="N72" s="55"/>
      <c r="O72" s="57" t="s">
        <v>133</v>
      </c>
      <c r="P72" s="55"/>
      <c r="Q72" s="57" t="s">
        <v>139</v>
      </c>
    </row>
    <row r="73" spans="1:21" ht="39.75" customHeight="1" x14ac:dyDescent="0.55000000000000004">
      <c r="A73" s="41" t="s">
        <v>70</v>
      </c>
      <c r="B73" s="114"/>
      <c r="C73" s="27">
        <v>100</v>
      </c>
      <c r="D73" s="48"/>
      <c r="E73" s="27">
        <v>99927500</v>
      </c>
      <c r="F73" s="48"/>
      <c r="G73" s="27">
        <v>-99927500</v>
      </c>
      <c r="H73" s="48"/>
      <c r="I73" s="27">
        <v>0</v>
      </c>
      <c r="J73" s="48"/>
      <c r="K73" s="27">
        <v>100</v>
      </c>
      <c r="L73" s="48"/>
      <c r="M73" s="27">
        <v>99927500</v>
      </c>
      <c r="N73" s="48"/>
      <c r="O73" s="27">
        <v>-95068875</v>
      </c>
      <c r="P73" s="48"/>
      <c r="Q73" s="27">
        <v>4858625</v>
      </c>
    </row>
    <row r="74" spans="1:21" ht="39.75" customHeight="1" thickBot="1" x14ac:dyDescent="0.6">
      <c r="A74" s="41" t="s">
        <v>66</v>
      </c>
      <c r="B74" s="114"/>
      <c r="C74" s="28">
        <v>486800</v>
      </c>
      <c r="D74" s="48"/>
      <c r="E74" s="28">
        <v>486447070000</v>
      </c>
      <c r="F74" s="48"/>
      <c r="G74" s="28">
        <v>-486447070000</v>
      </c>
      <c r="H74" s="48"/>
      <c r="I74" s="27">
        <v>0</v>
      </c>
      <c r="J74" s="48"/>
      <c r="K74" s="28">
        <v>486800</v>
      </c>
      <c r="L74" s="48"/>
      <c r="M74" s="28">
        <v>486447070000</v>
      </c>
      <c r="N74" s="48"/>
      <c r="O74" s="27">
        <v>-486912195041</v>
      </c>
      <c r="P74" s="48"/>
      <c r="Q74" s="28">
        <v>-465125041</v>
      </c>
    </row>
    <row r="75" spans="1:21" ht="39.75" customHeight="1" thickBot="1" x14ac:dyDescent="0.45">
      <c r="C75" s="107">
        <f>SUM(C73:C74)</f>
        <v>486900</v>
      </c>
      <c r="D75" s="50"/>
      <c r="E75" s="107">
        <f>SUM(E73:E74)</f>
        <v>486546997500</v>
      </c>
      <c r="F75" s="50"/>
      <c r="G75" s="107">
        <f>SUM(G73:G74)</f>
        <v>-486546997500</v>
      </c>
      <c r="H75" s="50"/>
      <c r="I75" s="107">
        <f>SUM(I73:I74)</f>
        <v>0</v>
      </c>
      <c r="J75" s="50"/>
      <c r="K75" s="107">
        <f>SUM(K73:K74)</f>
        <v>486900</v>
      </c>
      <c r="L75" s="50"/>
      <c r="M75" s="107">
        <f>SUM(M73:M74)</f>
        <v>486546997500</v>
      </c>
      <c r="N75" s="50"/>
      <c r="O75" s="107">
        <f>SUM(O73:O74)</f>
        <v>-487007263916</v>
      </c>
      <c r="P75" s="50"/>
      <c r="Q75" s="107">
        <f>SUM(Q73:Q74)</f>
        <v>-460266416</v>
      </c>
      <c r="S75" s="25"/>
      <c r="T75" s="25"/>
      <c r="U75" s="25"/>
    </row>
    <row r="76" spans="1:21" ht="16.5" thickTop="1" x14ac:dyDescent="0.4"/>
    <row r="77" spans="1:21" ht="18.75" hidden="1" x14ac:dyDescent="0.4">
      <c r="I77" s="92">
        <v>0</v>
      </c>
      <c r="Q77" s="90">
        <v>-460266416</v>
      </c>
    </row>
    <row r="78" spans="1:21" ht="18.75" hidden="1" x14ac:dyDescent="0.4">
      <c r="I78" s="92">
        <f>I77-I75</f>
        <v>0</v>
      </c>
      <c r="Q78" s="90">
        <f>Q77-Q75</f>
        <v>0</v>
      </c>
    </row>
    <row r="79" spans="1:21" ht="18.75" hidden="1" x14ac:dyDescent="0.4">
      <c r="I79" s="90">
        <f>I62+I44</f>
        <v>-1932057111521</v>
      </c>
      <c r="Q79" s="90">
        <f>Q75+Q62+Q44</f>
        <v>-4083000833052</v>
      </c>
    </row>
    <row r="80" spans="1:21" ht="18.75" hidden="1" x14ac:dyDescent="0.4">
      <c r="I80" s="90">
        <v>-1932057111521</v>
      </c>
      <c r="Q80" s="90">
        <v>-4083000833052</v>
      </c>
    </row>
    <row r="81" spans="9:17" ht="18.75" hidden="1" x14ac:dyDescent="0.4">
      <c r="I81" s="90">
        <f>I79-I80</f>
        <v>0</v>
      </c>
      <c r="Q81" s="90">
        <f>Q80-Q79</f>
        <v>0</v>
      </c>
    </row>
  </sheetData>
  <sortState xmlns:xlrd2="http://schemas.microsoft.com/office/spreadsheetml/2017/richdata2" ref="A9:Q35">
    <sortCondition descending="1" ref="Q9:Q35"/>
  </sortState>
  <mergeCells count="24">
    <mergeCell ref="A1:Q1"/>
    <mergeCell ref="A7:A8"/>
    <mergeCell ref="C7:I7"/>
    <mergeCell ref="A2:Q2"/>
    <mergeCell ref="A3:Q3"/>
    <mergeCell ref="A5:Q5"/>
    <mergeCell ref="K7:Q7"/>
    <mergeCell ref="C6:Q6"/>
    <mergeCell ref="A47:Q47"/>
    <mergeCell ref="A48:Q48"/>
    <mergeCell ref="A49:Q49"/>
    <mergeCell ref="A51:Q51"/>
    <mergeCell ref="C52:Q52"/>
    <mergeCell ref="A53:A54"/>
    <mergeCell ref="C53:I53"/>
    <mergeCell ref="K53:Q53"/>
    <mergeCell ref="A65:Q65"/>
    <mergeCell ref="A66:Q66"/>
    <mergeCell ref="A67:Q67"/>
    <mergeCell ref="A69:Q69"/>
    <mergeCell ref="C70:Q70"/>
    <mergeCell ref="A71:A72"/>
    <mergeCell ref="C71:I71"/>
    <mergeCell ref="K71:Q71"/>
  </mergeCells>
  <pageMargins left="0.39" right="0.39" top="0.39" bottom="0.39" header="0" footer="0"/>
  <pageSetup paperSize="9" scale="31" fitToHeight="0" orientation="landscape" r:id="rId1"/>
  <rowBreaks count="2" manualBreakCount="2">
    <brk id="45" max="17" man="1"/>
    <brk id="63" max="1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B74"/>
  <sheetViews>
    <sheetView rightToLeft="1" view="pageBreakPreview" topLeftCell="A50" zoomScale="40" zoomScaleNormal="100" zoomScaleSheetLayoutView="40" workbookViewId="0">
      <selection activeCell="AO84" sqref="AO84"/>
    </sheetView>
  </sheetViews>
  <sheetFormatPr defaultRowHeight="15.75" x14ac:dyDescent="0.4"/>
  <cols>
    <col min="1" max="1" width="44.140625" style="47" bestFit="1" customWidth="1"/>
    <col min="2" max="2" width="1.28515625" style="47" customWidth="1"/>
    <col min="3" max="3" width="22" style="47" customWidth="1"/>
    <col min="4" max="4" width="1.28515625" style="47" customWidth="1"/>
    <col min="5" max="5" width="25" style="47" customWidth="1"/>
    <col min="6" max="6" width="1.28515625" style="47" customWidth="1"/>
    <col min="7" max="7" width="28.7109375" style="47" bestFit="1" customWidth="1"/>
    <col min="8" max="8" width="1.28515625" style="47" customWidth="1"/>
    <col min="9" max="9" width="31.7109375" style="47" customWidth="1"/>
    <col min="10" max="10" width="1.28515625" style="47" customWidth="1"/>
    <col min="11" max="11" width="24.5703125" style="47" customWidth="1"/>
    <col min="12" max="12" width="1.28515625" style="47" customWidth="1"/>
    <col min="13" max="13" width="27.28515625" style="47" customWidth="1"/>
    <col min="14" max="14" width="1.28515625" style="47" customWidth="1"/>
    <col min="15" max="15" width="29.28515625" style="47" customWidth="1"/>
    <col min="16" max="16" width="1.28515625" style="47" customWidth="1"/>
    <col min="17" max="17" width="28" style="47" customWidth="1"/>
    <col min="18" max="18" width="1.28515625" style="47" customWidth="1"/>
    <col min="19" max="19" width="22.7109375" style="47" hidden="1" customWidth="1"/>
    <col min="20" max="20" width="20.5703125" style="47" hidden="1" customWidth="1"/>
    <col min="21" max="22" width="20.85546875" style="47" bestFit="1" customWidth="1"/>
    <col min="23" max="16384" width="9.140625" style="47"/>
  </cols>
  <sheetData>
    <row r="1" spans="1:18" ht="39" customHeight="1" x14ac:dyDescent="0.4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</row>
    <row r="2" spans="1:18" ht="39" customHeight="1" x14ac:dyDescent="0.4">
      <c r="A2" s="208" t="s">
        <v>77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0"/>
    </row>
    <row r="3" spans="1:18" ht="39" customHeight="1" x14ac:dyDescent="0.4">
      <c r="A3" s="208" t="str">
        <f>درآمد!A3</f>
        <v>دوره یک ماهه منتهی به 30 دی 1404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120"/>
    </row>
    <row r="4" spans="1:18" ht="39" customHeight="1" x14ac:dyDescent="0.4"/>
    <row r="5" spans="1:18" ht="39" customHeight="1" x14ac:dyDescent="0.4">
      <c r="A5" s="223" t="s">
        <v>188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121"/>
    </row>
    <row r="6" spans="1:18" ht="39" customHeight="1" x14ac:dyDescent="0.4">
      <c r="A6" s="104"/>
      <c r="B6" s="104"/>
      <c r="C6" s="220" t="s">
        <v>145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121"/>
    </row>
    <row r="7" spans="1:18" ht="39" customHeight="1" thickBot="1" x14ac:dyDescent="0.65">
      <c r="A7" s="219" t="s">
        <v>78</v>
      </c>
      <c r="B7" s="54"/>
      <c r="C7" s="199" t="s">
        <v>245</v>
      </c>
      <c r="D7" s="199"/>
      <c r="E7" s="199"/>
      <c r="F7" s="199"/>
      <c r="G7" s="199"/>
      <c r="H7" s="199"/>
      <c r="I7" s="199"/>
      <c r="J7" s="54"/>
      <c r="K7" s="199" t="s">
        <v>246</v>
      </c>
      <c r="L7" s="199"/>
      <c r="M7" s="199"/>
      <c r="N7" s="199"/>
      <c r="O7" s="199"/>
      <c r="P7" s="199"/>
      <c r="Q7" s="199"/>
      <c r="R7" s="122"/>
    </row>
    <row r="8" spans="1:18" ht="49.5" customHeight="1" thickBot="1" x14ac:dyDescent="0.65">
      <c r="A8" s="199"/>
      <c r="B8" s="54"/>
      <c r="C8" s="140" t="s">
        <v>6</v>
      </c>
      <c r="D8" s="55"/>
      <c r="E8" s="140" t="s">
        <v>132</v>
      </c>
      <c r="F8" s="55"/>
      <c r="G8" s="140" t="s">
        <v>133</v>
      </c>
      <c r="H8" s="55"/>
      <c r="I8" s="140" t="s">
        <v>134</v>
      </c>
      <c r="J8" s="54"/>
      <c r="K8" s="140" t="s">
        <v>6</v>
      </c>
      <c r="L8" s="55"/>
      <c r="M8" s="140" t="s">
        <v>132</v>
      </c>
      <c r="N8" s="55"/>
      <c r="O8" s="140" t="s">
        <v>133</v>
      </c>
      <c r="P8" s="55"/>
      <c r="Q8" s="140" t="s">
        <v>134</v>
      </c>
      <c r="R8" s="124"/>
    </row>
    <row r="9" spans="1:18" ht="39" customHeight="1" x14ac:dyDescent="0.4">
      <c r="A9" s="167" t="s">
        <v>204</v>
      </c>
      <c r="C9" s="168">
        <v>1684000000</v>
      </c>
      <c r="D9" s="78"/>
      <c r="E9" s="168">
        <v>5496407981028</v>
      </c>
      <c r="F9" s="78"/>
      <c r="G9" s="168">
        <v>-3924591573354</v>
      </c>
      <c r="H9" s="78"/>
      <c r="I9" s="168">
        <v>1571816407674</v>
      </c>
      <c r="J9" s="78"/>
      <c r="K9" s="168">
        <v>1817230000</v>
      </c>
      <c r="L9" s="78"/>
      <c r="M9" s="168">
        <v>5839088687448</v>
      </c>
      <c r="N9" s="78"/>
      <c r="O9" s="168">
        <v>-4235156529774</v>
      </c>
      <c r="P9" s="78"/>
      <c r="Q9" s="168">
        <v>1603932157674</v>
      </c>
      <c r="R9" s="170"/>
    </row>
    <row r="10" spans="1:18" ht="39" customHeight="1" x14ac:dyDescent="0.4">
      <c r="A10" s="169" t="s">
        <v>25</v>
      </c>
      <c r="C10" s="78">
        <v>47921323</v>
      </c>
      <c r="D10" s="78"/>
      <c r="E10" s="78">
        <v>761867048740</v>
      </c>
      <c r="F10" s="78"/>
      <c r="G10" s="148">
        <v>-546201790788</v>
      </c>
      <c r="H10" s="78"/>
      <c r="I10" s="78">
        <v>215665257952</v>
      </c>
      <c r="J10" s="78"/>
      <c r="K10" s="78">
        <v>135140806</v>
      </c>
      <c r="L10" s="78"/>
      <c r="M10" s="78">
        <v>1684398484357</v>
      </c>
      <c r="N10" s="78"/>
      <c r="O10" s="78">
        <v>-1442071750650</v>
      </c>
      <c r="P10" s="78"/>
      <c r="Q10" s="148">
        <v>242326733707</v>
      </c>
      <c r="R10" s="171"/>
    </row>
    <row r="11" spans="1:18" ht="39" customHeight="1" x14ac:dyDescent="0.4">
      <c r="A11" s="169" t="s">
        <v>28</v>
      </c>
      <c r="C11" s="78">
        <v>52278007</v>
      </c>
      <c r="D11" s="78"/>
      <c r="E11" s="78">
        <v>218196224657</v>
      </c>
      <c r="F11" s="78"/>
      <c r="G11" s="148">
        <v>-135182937451</v>
      </c>
      <c r="H11" s="78"/>
      <c r="I11" s="78">
        <v>83013287206</v>
      </c>
      <c r="J11" s="78"/>
      <c r="K11" s="78">
        <v>189921307</v>
      </c>
      <c r="L11" s="78"/>
      <c r="M11" s="78">
        <v>600522089468</v>
      </c>
      <c r="N11" s="78"/>
      <c r="O11" s="78">
        <v>-480838175384</v>
      </c>
      <c r="P11" s="78"/>
      <c r="Q11" s="148">
        <v>119683914084</v>
      </c>
      <c r="R11" s="78"/>
    </row>
    <row r="12" spans="1:18" ht="39" customHeight="1" x14ac:dyDescent="0.4">
      <c r="A12" s="172" t="s">
        <v>15</v>
      </c>
      <c r="C12" s="148">
        <v>600000</v>
      </c>
      <c r="D12" s="78"/>
      <c r="E12" s="148">
        <v>10257198630</v>
      </c>
      <c r="F12" s="78"/>
      <c r="G12" s="148">
        <v>-6772501834</v>
      </c>
      <c r="H12" s="78"/>
      <c r="I12" s="78">
        <v>3484696796</v>
      </c>
      <c r="J12" s="78"/>
      <c r="K12" s="148">
        <v>15907289</v>
      </c>
      <c r="L12" s="78"/>
      <c r="M12" s="148">
        <v>235627554681</v>
      </c>
      <c r="N12" s="78"/>
      <c r="O12" s="78">
        <v>-178763090965</v>
      </c>
      <c r="P12" s="78"/>
      <c r="Q12" s="148">
        <v>56864463716</v>
      </c>
      <c r="R12" s="78"/>
    </row>
    <row r="13" spans="1:18" ht="39" customHeight="1" x14ac:dyDescent="0.4">
      <c r="A13" s="169" t="s">
        <v>13</v>
      </c>
      <c r="C13" s="78">
        <v>336061</v>
      </c>
      <c r="D13" s="78"/>
      <c r="E13" s="78">
        <v>21124664747</v>
      </c>
      <c r="F13" s="78"/>
      <c r="G13" s="148">
        <v>-14887241736</v>
      </c>
      <c r="H13" s="78"/>
      <c r="I13" s="78">
        <v>6237423011</v>
      </c>
      <c r="J13" s="78"/>
      <c r="K13" s="78">
        <v>2789754</v>
      </c>
      <c r="L13" s="78"/>
      <c r="M13" s="78">
        <v>145146825389</v>
      </c>
      <c r="N13" s="78"/>
      <c r="O13" s="78">
        <v>-118720682430</v>
      </c>
      <c r="P13" s="78"/>
      <c r="Q13" s="148">
        <v>26426142959</v>
      </c>
      <c r="R13" s="78"/>
    </row>
    <row r="14" spans="1:18" ht="39" customHeight="1" x14ac:dyDescent="0.4">
      <c r="A14" s="169" t="s">
        <v>18</v>
      </c>
      <c r="C14" s="78">
        <v>25124124</v>
      </c>
      <c r="D14" s="78"/>
      <c r="E14" s="78">
        <v>12743994890</v>
      </c>
      <c r="F14" s="78"/>
      <c r="G14" s="148">
        <v>-13317016971</v>
      </c>
      <c r="H14" s="78"/>
      <c r="I14" s="78">
        <v>-573022081</v>
      </c>
      <c r="J14" s="78"/>
      <c r="K14" s="78">
        <v>204854900</v>
      </c>
      <c r="L14" s="78"/>
      <c r="M14" s="78">
        <v>184943099035</v>
      </c>
      <c r="N14" s="78"/>
      <c r="O14" s="78">
        <v>-179781502569</v>
      </c>
      <c r="P14" s="78"/>
      <c r="Q14" s="148">
        <v>5161596466</v>
      </c>
      <c r="R14" s="78"/>
    </row>
    <row r="15" spans="1:18" ht="39" customHeight="1" x14ac:dyDescent="0.4">
      <c r="A15" s="169" t="s">
        <v>20</v>
      </c>
      <c r="C15" s="78">
        <v>1203162</v>
      </c>
      <c r="D15" s="78"/>
      <c r="E15" s="78">
        <v>19656546468</v>
      </c>
      <c r="F15" s="78"/>
      <c r="G15" s="148">
        <v>-17570529161</v>
      </c>
      <c r="H15" s="78"/>
      <c r="I15" s="78">
        <v>2086017307</v>
      </c>
      <c r="J15" s="78"/>
      <c r="K15" s="78">
        <v>5119840</v>
      </c>
      <c r="L15" s="78"/>
      <c r="M15" s="78">
        <v>79415301313</v>
      </c>
      <c r="N15" s="78"/>
      <c r="O15" s="78">
        <v>-74362430659</v>
      </c>
      <c r="P15" s="78"/>
      <c r="Q15" s="148">
        <v>5052870654</v>
      </c>
      <c r="R15" s="78"/>
    </row>
    <row r="16" spans="1:18" ht="39" customHeight="1" x14ac:dyDescent="0.4">
      <c r="A16" s="169" t="s">
        <v>26</v>
      </c>
      <c r="C16" s="78">
        <v>879171</v>
      </c>
      <c r="D16" s="78"/>
      <c r="E16" s="78">
        <v>2066238682</v>
      </c>
      <c r="F16" s="78"/>
      <c r="G16" s="148">
        <v>-1949860785</v>
      </c>
      <c r="H16" s="78"/>
      <c r="I16" s="78">
        <v>116377897</v>
      </c>
      <c r="J16" s="78"/>
      <c r="K16" s="78">
        <v>879171</v>
      </c>
      <c r="L16" s="78"/>
      <c r="M16" s="78">
        <v>2066238682</v>
      </c>
      <c r="N16" s="78"/>
      <c r="O16" s="78">
        <v>-1949860785</v>
      </c>
      <c r="P16" s="78"/>
      <c r="Q16" s="148">
        <v>116377897</v>
      </c>
      <c r="R16" s="78"/>
    </row>
    <row r="17" spans="1:28" ht="39" customHeight="1" x14ac:dyDescent="0.4">
      <c r="A17" s="169" t="s">
        <v>29</v>
      </c>
      <c r="C17" s="78">
        <v>453765</v>
      </c>
      <c r="D17" s="78"/>
      <c r="E17" s="78">
        <v>321474897</v>
      </c>
      <c r="F17" s="78"/>
      <c r="G17" s="148">
        <v>-552895047</v>
      </c>
      <c r="H17" s="78"/>
      <c r="I17" s="78">
        <v>-231420150</v>
      </c>
      <c r="J17" s="78"/>
      <c r="K17" s="78">
        <v>453765</v>
      </c>
      <c r="L17" s="78"/>
      <c r="M17" s="78">
        <v>321474897</v>
      </c>
      <c r="N17" s="78"/>
      <c r="O17" s="78">
        <v>-552895047</v>
      </c>
      <c r="P17" s="78"/>
      <c r="Q17" s="148">
        <v>-231420150</v>
      </c>
      <c r="R17" s="78"/>
    </row>
    <row r="18" spans="1:28" ht="39" customHeight="1" x14ac:dyDescent="0.4">
      <c r="A18" s="169" t="s">
        <v>92</v>
      </c>
      <c r="C18" s="78">
        <v>0</v>
      </c>
      <c r="D18" s="78"/>
      <c r="E18" s="78">
        <v>0</v>
      </c>
      <c r="F18" s="78"/>
      <c r="G18" s="148">
        <v>0</v>
      </c>
      <c r="H18" s="78"/>
      <c r="I18" s="78">
        <v>0</v>
      </c>
      <c r="J18" s="78"/>
      <c r="K18" s="78">
        <v>1092556</v>
      </c>
      <c r="L18" s="78"/>
      <c r="M18" s="78">
        <v>13722503360</v>
      </c>
      <c r="N18" s="78"/>
      <c r="O18" s="78">
        <v>-15131317612</v>
      </c>
      <c r="P18" s="78"/>
      <c r="Q18" s="148">
        <v>-1408814252</v>
      </c>
      <c r="R18" s="78"/>
    </row>
    <row r="19" spans="1:28" ht="39" customHeight="1" x14ac:dyDescent="0.4">
      <c r="A19" s="169" t="s">
        <v>22</v>
      </c>
      <c r="C19" s="78">
        <v>2922931</v>
      </c>
      <c r="D19" s="78"/>
      <c r="E19" s="78">
        <v>16080164537</v>
      </c>
      <c r="F19" s="78"/>
      <c r="G19" s="148">
        <v>-12811867329</v>
      </c>
      <c r="H19" s="78"/>
      <c r="I19" s="78">
        <v>3268297208</v>
      </c>
      <c r="J19" s="78"/>
      <c r="K19" s="78">
        <v>45317022</v>
      </c>
      <c r="L19" s="78"/>
      <c r="M19" s="78">
        <v>222909937867</v>
      </c>
      <c r="N19" s="78"/>
      <c r="O19" s="78">
        <v>-224269758044</v>
      </c>
      <c r="P19" s="78"/>
      <c r="Q19" s="148">
        <v>-1359820177</v>
      </c>
      <c r="R19" s="78"/>
    </row>
    <row r="20" spans="1:28" ht="39" customHeight="1" x14ac:dyDescent="0.4">
      <c r="A20" s="169" t="s">
        <v>12</v>
      </c>
      <c r="C20" s="78">
        <v>2400000</v>
      </c>
      <c r="D20" s="78"/>
      <c r="E20" s="78">
        <v>5870734912</v>
      </c>
      <c r="F20" s="78"/>
      <c r="G20" s="148">
        <v>-7562859560</v>
      </c>
      <c r="H20" s="78"/>
      <c r="I20" s="78">
        <v>-1692124648</v>
      </c>
      <c r="J20" s="78"/>
      <c r="K20" s="78">
        <v>6670136</v>
      </c>
      <c r="L20" s="78"/>
      <c r="M20" s="78">
        <v>16456400217</v>
      </c>
      <c r="N20" s="78"/>
      <c r="O20" s="78">
        <v>-21695170382</v>
      </c>
      <c r="P20" s="78"/>
      <c r="Q20" s="148">
        <v>-5238770165</v>
      </c>
      <c r="R20" s="78"/>
    </row>
    <row r="21" spans="1:28" ht="39" customHeight="1" x14ac:dyDescent="0.4">
      <c r="A21" s="169" t="s">
        <v>14</v>
      </c>
      <c r="C21" s="78">
        <v>3493770</v>
      </c>
      <c r="D21" s="78"/>
      <c r="E21" s="78">
        <v>25942005993</v>
      </c>
      <c r="F21" s="78"/>
      <c r="G21" s="148">
        <v>-25061845920</v>
      </c>
      <c r="H21" s="78"/>
      <c r="I21" s="78">
        <v>880160073</v>
      </c>
      <c r="J21" s="78"/>
      <c r="K21" s="78">
        <v>15683630</v>
      </c>
      <c r="L21" s="78"/>
      <c r="M21" s="78">
        <v>102906969763</v>
      </c>
      <c r="N21" s="78"/>
      <c r="O21" s="78">
        <v>-113826763513</v>
      </c>
      <c r="P21" s="78"/>
      <c r="Q21" s="148">
        <v>-10919793750</v>
      </c>
      <c r="R21" s="78"/>
    </row>
    <row r="22" spans="1:28" ht="39" customHeight="1" x14ac:dyDescent="0.4">
      <c r="A22" s="169" t="s">
        <v>16</v>
      </c>
      <c r="C22" s="78">
        <v>795094</v>
      </c>
      <c r="D22" s="78"/>
      <c r="E22" s="78">
        <v>7007399445</v>
      </c>
      <c r="F22" s="78"/>
      <c r="G22" s="148">
        <v>-11767981722</v>
      </c>
      <c r="H22" s="78"/>
      <c r="I22" s="78">
        <v>-4760582277</v>
      </c>
      <c r="J22" s="78"/>
      <c r="K22" s="78">
        <v>6515445</v>
      </c>
      <c r="L22" s="78"/>
      <c r="M22" s="78">
        <v>82743212593</v>
      </c>
      <c r="N22" s="78"/>
      <c r="O22" s="78">
        <v>-98095692038</v>
      </c>
      <c r="P22" s="78"/>
      <c r="Q22" s="148">
        <v>-15352479445</v>
      </c>
      <c r="R22" s="78"/>
    </row>
    <row r="23" spans="1:28" ht="39" customHeight="1" x14ac:dyDescent="0.4">
      <c r="A23" s="169" t="s">
        <v>27</v>
      </c>
      <c r="C23" s="78">
        <v>0</v>
      </c>
      <c r="D23" s="78"/>
      <c r="E23" s="78">
        <v>0</v>
      </c>
      <c r="F23" s="78"/>
      <c r="G23" s="148">
        <v>0</v>
      </c>
      <c r="H23" s="78"/>
      <c r="I23" s="78">
        <v>0</v>
      </c>
      <c r="J23" s="78"/>
      <c r="K23" s="78">
        <v>23800000</v>
      </c>
      <c r="L23" s="78"/>
      <c r="M23" s="78">
        <v>55837731423</v>
      </c>
      <c r="N23" s="78"/>
      <c r="O23" s="78">
        <v>-76164805464</v>
      </c>
      <c r="P23" s="78"/>
      <c r="Q23" s="148">
        <v>-20327074041</v>
      </c>
      <c r="R23" s="78"/>
    </row>
    <row r="24" spans="1:28" ht="39" customHeight="1" x14ac:dyDescent="0.4">
      <c r="A24" s="169" t="s">
        <v>21</v>
      </c>
      <c r="C24" s="78">
        <v>9161808</v>
      </c>
      <c r="D24" s="78"/>
      <c r="E24" s="78">
        <v>35039523602</v>
      </c>
      <c r="F24" s="78"/>
      <c r="G24" s="148">
        <v>-36151868552</v>
      </c>
      <c r="H24" s="78"/>
      <c r="I24" s="78">
        <v>-1112344950</v>
      </c>
      <c r="J24" s="78"/>
      <c r="K24" s="78">
        <v>141234555</v>
      </c>
      <c r="L24" s="78"/>
      <c r="M24" s="78">
        <v>513918764669</v>
      </c>
      <c r="N24" s="78"/>
      <c r="O24" s="78">
        <v>-562442646005</v>
      </c>
      <c r="P24" s="78"/>
      <c r="Q24" s="148">
        <v>-48523881336</v>
      </c>
      <c r="R24" s="78"/>
    </row>
    <row r="25" spans="1:28" ht="39" customHeight="1" x14ac:dyDescent="0.4">
      <c r="A25" s="169" t="s">
        <v>17</v>
      </c>
      <c r="C25" s="78">
        <v>213384</v>
      </c>
      <c r="D25" s="78"/>
      <c r="E25" s="78">
        <v>1017731499</v>
      </c>
      <c r="F25" s="78"/>
      <c r="G25" s="148">
        <v>-1345509569</v>
      </c>
      <c r="H25" s="78"/>
      <c r="I25" s="78">
        <v>-327778070</v>
      </c>
      <c r="J25" s="78"/>
      <c r="K25" s="78">
        <v>100082823</v>
      </c>
      <c r="L25" s="78"/>
      <c r="M25" s="78">
        <v>575018880950</v>
      </c>
      <c r="N25" s="78"/>
      <c r="O25" s="78">
        <v>-632036831796</v>
      </c>
      <c r="P25" s="78"/>
      <c r="Q25" s="148">
        <v>-57017950846</v>
      </c>
      <c r="R25" s="78"/>
    </row>
    <row r="26" spans="1:28" ht="39" customHeight="1" thickBot="1" x14ac:dyDescent="0.45">
      <c r="A26" s="169" t="s">
        <v>24</v>
      </c>
      <c r="C26" s="78">
        <v>0</v>
      </c>
      <c r="D26" s="78"/>
      <c r="E26" s="78">
        <v>0</v>
      </c>
      <c r="F26" s="78"/>
      <c r="G26" s="148">
        <v>0</v>
      </c>
      <c r="H26" s="78"/>
      <c r="I26" s="78">
        <v>0</v>
      </c>
      <c r="J26" s="78"/>
      <c r="K26" s="78">
        <v>105249617</v>
      </c>
      <c r="L26" s="78"/>
      <c r="M26" s="78">
        <v>297742013404</v>
      </c>
      <c r="N26" s="78"/>
      <c r="O26" s="78">
        <v>-427134682489</v>
      </c>
      <c r="P26" s="78"/>
      <c r="Q26" s="148">
        <v>-129392669085</v>
      </c>
      <c r="R26" s="78"/>
    </row>
    <row r="27" spans="1:28" ht="39" customHeight="1" thickBot="1" x14ac:dyDescent="0.45">
      <c r="A27" s="125"/>
      <c r="C27" s="155">
        <f>SUM(C9:C24)</f>
        <v>1831569216</v>
      </c>
      <c r="D27" s="88"/>
      <c r="E27" s="155">
        <f>SUM(E9:E24)</f>
        <v>6632581201228</v>
      </c>
      <c r="F27" s="88"/>
      <c r="G27" s="155">
        <f>SUM(G9:G24)</f>
        <v>-4754382770210</v>
      </c>
      <c r="H27" s="88"/>
      <c r="I27" s="155">
        <f>SUM(I9:I26)</f>
        <v>1877870652948</v>
      </c>
      <c r="J27" s="88"/>
      <c r="K27" s="155">
        <f>SUM(K9:K24)</f>
        <v>2612610176</v>
      </c>
      <c r="L27" s="88"/>
      <c r="M27" s="155">
        <f>SUM(M9:M24)</f>
        <v>9780025275162</v>
      </c>
      <c r="N27" s="88"/>
      <c r="O27" s="155">
        <f>SUM(O9:O24)</f>
        <v>-7823823071321</v>
      </c>
      <c r="P27" s="88"/>
      <c r="Q27" s="155">
        <f>SUM(Q9:Q26)</f>
        <v>1769791583910</v>
      </c>
      <c r="R27" s="153"/>
      <c r="S27" s="25">
        <f>1770023004060-231420150</f>
        <v>1769791583910</v>
      </c>
      <c r="T27" s="25">
        <f>S27-Q27</f>
        <v>0</v>
      </c>
      <c r="U27" s="25"/>
      <c r="V27" s="25"/>
      <c r="W27" s="25"/>
      <c r="X27" s="25"/>
      <c r="Y27" s="25"/>
      <c r="Z27" s="25"/>
      <c r="AA27" s="25"/>
      <c r="AB27" s="25"/>
    </row>
    <row r="28" spans="1:28" ht="23.25" thickTop="1" x14ac:dyDescent="0.4">
      <c r="S28" s="25">
        <f>1878102073098-231420150</f>
        <v>1877870652948</v>
      </c>
      <c r="T28" s="25">
        <f>S28-I27</f>
        <v>0</v>
      </c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4"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33.75" x14ac:dyDescent="0.4">
      <c r="A30" s="222" t="s">
        <v>0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33.75" x14ac:dyDescent="0.4">
      <c r="A31" s="222" t="s">
        <v>77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33.75" x14ac:dyDescent="0.4">
      <c r="A32" s="222" t="s">
        <v>230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ht="39" customHeight="1" x14ac:dyDescent="0.4"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ht="33.75" x14ac:dyDescent="0.4">
      <c r="A34" s="223" t="s">
        <v>189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ht="33.75" x14ac:dyDescent="0.4">
      <c r="A35" s="104"/>
      <c r="B35" s="104"/>
      <c r="C35" s="220" t="s">
        <v>145</v>
      </c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ht="39.75" customHeight="1" thickBot="1" x14ac:dyDescent="0.65">
      <c r="A36" s="219" t="s">
        <v>78</v>
      </c>
      <c r="B36" s="54"/>
      <c r="C36" s="199" t="s">
        <v>245</v>
      </c>
      <c r="D36" s="199"/>
      <c r="E36" s="199"/>
      <c r="F36" s="199"/>
      <c r="G36" s="199"/>
      <c r="H36" s="199"/>
      <c r="I36" s="199"/>
      <c r="J36" s="54"/>
      <c r="K36" s="199" t="s">
        <v>246</v>
      </c>
      <c r="L36" s="199"/>
      <c r="M36" s="199"/>
      <c r="N36" s="199"/>
      <c r="O36" s="199"/>
      <c r="P36" s="199"/>
      <c r="Q36" s="199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53.25" thickBot="1" x14ac:dyDescent="0.65">
      <c r="A37" s="199"/>
      <c r="B37" s="54"/>
      <c r="C37" s="140" t="s">
        <v>6</v>
      </c>
      <c r="D37" s="55"/>
      <c r="E37" s="140" t="s">
        <v>132</v>
      </c>
      <c r="F37" s="55"/>
      <c r="G37" s="140" t="s">
        <v>133</v>
      </c>
      <c r="H37" s="55"/>
      <c r="I37" s="140" t="s">
        <v>134</v>
      </c>
      <c r="J37" s="54"/>
      <c r="K37" s="140" t="s">
        <v>6</v>
      </c>
      <c r="L37" s="55"/>
      <c r="M37" s="140" t="s">
        <v>132</v>
      </c>
      <c r="N37" s="55"/>
      <c r="O37" s="140" t="s">
        <v>133</v>
      </c>
      <c r="P37" s="55"/>
      <c r="Q37" s="140" t="s">
        <v>134</v>
      </c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39.75" customHeight="1" x14ac:dyDescent="0.4">
      <c r="A38" s="169" t="s">
        <v>53</v>
      </c>
      <c r="C38" s="78">
        <v>6500000</v>
      </c>
      <c r="D38" s="78"/>
      <c r="E38" s="78">
        <v>241516857836</v>
      </c>
      <c r="F38" s="78"/>
      <c r="G38" s="78">
        <v>-190187048432</v>
      </c>
      <c r="H38" s="78"/>
      <c r="I38" s="78">
        <v>51329809404</v>
      </c>
      <c r="J38" s="78"/>
      <c r="K38" s="78">
        <v>36500000</v>
      </c>
      <c r="L38" s="78"/>
      <c r="M38" s="78">
        <v>1187800153924</v>
      </c>
      <c r="N38" s="78"/>
      <c r="O38" s="78">
        <v>-1048754943803</v>
      </c>
      <c r="P38" s="78"/>
      <c r="Q38" s="78">
        <v>139045210121</v>
      </c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39.75" customHeight="1" x14ac:dyDescent="0.4">
      <c r="A39" s="169" t="s">
        <v>55</v>
      </c>
      <c r="C39" s="78">
        <v>0</v>
      </c>
      <c r="D39" s="78"/>
      <c r="E39" s="78">
        <v>0</v>
      </c>
      <c r="F39" s="78"/>
      <c r="G39" s="78">
        <v>0</v>
      </c>
      <c r="H39" s="78"/>
      <c r="I39" s="78">
        <v>0</v>
      </c>
      <c r="J39" s="78"/>
      <c r="K39" s="78">
        <v>47617774</v>
      </c>
      <c r="L39" s="78"/>
      <c r="M39" s="78">
        <v>2233760071870</v>
      </c>
      <c r="N39" s="78"/>
      <c r="O39" s="78">
        <v>-2095217218659</v>
      </c>
      <c r="P39" s="78"/>
      <c r="Q39" s="78">
        <v>138542853211</v>
      </c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39.75" customHeight="1" x14ac:dyDescent="0.4">
      <c r="A40" s="169" t="s">
        <v>56</v>
      </c>
      <c r="C40" s="78">
        <v>0</v>
      </c>
      <c r="D40" s="78"/>
      <c r="E40" s="78">
        <v>0</v>
      </c>
      <c r="F40" s="78"/>
      <c r="G40" s="78">
        <v>0</v>
      </c>
      <c r="H40" s="78"/>
      <c r="I40" s="78">
        <v>0</v>
      </c>
      <c r="J40" s="78"/>
      <c r="K40" s="78">
        <v>199900000</v>
      </c>
      <c r="L40" s="78"/>
      <c r="M40" s="78">
        <v>2644925698347</v>
      </c>
      <c r="N40" s="78"/>
      <c r="O40" s="78">
        <v>-2519529327058</v>
      </c>
      <c r="P40" s="78"/>
      <c r="Q40" s="78">
        <v>125396371289</v>
      </c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39.75" customHeight="1" x14ac:dyDescent="0.4">
      <c r="A41" s="169" t="s">
        <v>54</v>
      </c>
      <c r="C41" s="78">
        <v>0</v>
      </c>
      <c r="D41" s="78"/>
      <c r="E41" s="78">
        <v>0</v>
      </c>
      <c r="F41" s="78"/>
      <c r="G41" s="78">
        <v>0</v>
      </c>
      <c r="H41" s="78"/>
      <c r="I41" s="78">
        <v>0</v>
      </c>
      <c r="J41" s="78"/>
      <c r="K41" s="78">
        <v>106850000</v>
      </c>
      <c r="L41" s="78"/>
      <c r="M41" s="78">
        <v>2748273558725</v>
      </c>
      <c r="N41" s="78"/>
      <c r="O41" s="78">
        <v>-2659767793098</v>
      </c>
      <c r="P41" s="78"/>
      <c r="Q41" s="78">
        <v>88505765627</v>
      </c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ht="39.75" customHeight="1" x14ac:dyDescent="0.4">
      <c r="A42" s="169" t="s">
        <v>95</v>
      </c>
      <c r="C42" s="78">
        <v>0</v>
      </c>
      <c r="D42" s="78"/>
      <c r="E42" s="78">
        <v>0</v>
      </c>
      <c r="F42" s="78"/>
      <c r="G42" s="78">
        <v>0</v>
      </c>
      <c r="H42" s="78"/>
      <c r="I42" s="78">
        <v>0</v>
      </c>
      <c r="J42" s="78"/>
      <c r="K42" s="78">
        <v>39250000</v>
      </c>
      <c r="L42" s="78"/>
      <c r="M42" s="78">
        <v>533020580028</v>
      </c>
      <c r="N42" s="78"/>
      <c r="O42" s="78">
        <v>-493505823720</v>
      </c>
      <c r="P42" s="78"/>
      <c r="Q42" s="78">
        <v>39514756308</v>
      </c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ht="39.75" customHeight="1" x14ac:dyDescent="0.4">
      <c r="A43" s="169" t="s">
        <v>100</v>
      </c>
      <c r="C43" s="78">
        <v>0</v>
      </c>
      <c r="D43" s="78"/>
      <c r="E43" s="78">
        <v>0</v>
      </c>
      <c r="F43" s="78"/>
      <c r="G43" s="78">
        <v>0</v>
      </c>
      <c r="H43" s="78"/>
      <c r="I43" s="78">
        <v>0</v>
      </c>
      <c r="J43" s="78"/>
      <c r="K43" s="78">
        <v>8870000</v>
      </c>
      <c r="L43" s="78"/>
      <c r="M43" s="78">
        <v>244925917861</v>
      </c>
      <c r="N43" s="78"/>
      <c r="O43" s="78">
        <v>-229622806868</v>
      </c>
      <c r="P43" s="78"/>
      <c r="Q43" s="78">
        <v>15303110993</v>
      </c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ht="39.75" customHeight="1" x14ac:dyDescent="0.4">
      <c r="A44" s="169" t="s">
        <v>102</v>
      </c>
      <c r="C44" s="78">
        <v>0</v>
      </c>
      <c r="D44" s="78"/>
      <c r="E44" s="78">
        <v>0</v>
      </c>
      <c r="F44" s="78"/>
      <c r="G44" s="78">
        <v>0</v>
      </c>
      <c r="H44" s="78"/>
      <c r="I44" s="78">
        <v>0</v>
      </c>
      <c r="J44" s="78"/>
      <c r="K44" s="78">
        <v>24542450</v>
      </c>
      <c r="L44" s="78"/>
      <c r="M44" s="78">
        <v>411401564481</v>
      </c>
      <c r="N44" s="78"/>
      <c r="O44" s="78">
        <v>-396429938309</v>
      </c>
      <c r="P44" s="78"/>
      <c r="Q44" s="78">
        <v>14971626172</v>
      </c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ht="39.75" customHeight="1" x14ac:dyDescent="0.4">
      <c r="A45" s="169" t="s">
        <v>57</v>
      </c>
      <c r="C45" s="78">
        <v>0</v>
      </c>
      <c r="D45" s="78"/>
      <c r="E45" s="78">
        <v>0</v>
      </c>
      <c r="F45" s="78"/>
      <c r="G45" s="78">
        <v>0</v>
      </c>
      <c r="H45" s="78"/>
      <c r="I45" s="78">
        <v>0</v>
      </c>
      <c r="J45" s="78"/>
      <c r="K45" s="78">
        <v>197255557</v>
      </c>
      <c r="L45" s="78"/>
      <c r="M45" s="78">
        <v>1999363924699</v>
      </c>
      <c r="N45" s="78"/>
      <c r="O45" s="78">
        <v>-1995614935728</v>
      </c>
      <c r="P45" s="78"/>
      <c r="Q45" s="78">
        <v>3748988971</v>
      </c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39.75" customHeight="1" x14ac:dyDescent="0.4">
      <c r="A46" s="169" t="s">
        <v>101</v>
      </c>
      <c r="C46" s="78">
        <v>0</v>
      </c>
      <c r="D46" s="78"/>
      <c r="E46" s="78">
        <v>0</v>
      </c>
      <c r="F46" s="78"/>
      <c r="G46" s="78">
        <v>0</v>
      </c>
      <c r="H46" s="78"/>
      <c r="I46" s="78">
        <v>0</v>
      </c>
      <c r="J46" s="78"/>
      <c r="K46" s="78">
        <v>2575000</v>
      </c>
      <c r="L46" s="78"/>
      <c r="M46" s="78">
        <v>77090987627</v>
      </c>
      <c r="N46" s="78"/>
      <c r="O46" s="78">
        <v>-73935974505</v>
      </c>
      <c r="P46" s="78"/>
      <c r="Q46" s="78">
        <v>3155013122</v>
      </c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ht="39.75" customHeight="1" x14ac:dyDescent="0.4">
      <c r="A47" s="169" t="s">
        <v>58</v>
      </c>
      <c r="C47" s="78">
        <v>0</v>
      </c>
      <c r="D47" s="78"/>
      <c r="E47" s="78">
        <v>0</v>
      </c>
      <c r="F47" s="78"/>
      <c r="G47" s="78">
        <v>0</v>
      </c>
      <c r="H47" s="78"/>
      <c r="I47" s="78">
        <v>0</v>
      </c>
      <c r="J47" s="78"/>
      <c r="K47" s="78">
        <v>572715</v>
      </c>
      <c r="L47" s="78"/>
      <c r="M47" s="78">
        <v>56073885804</v>
      </c>
      <c r="N47" s="78"/>
      <c r="O47" s="78">
        <v>-53688860323</v>
      </c>
      <c r="P47" s="78"/>
      <c r="Q47" s="78">
        <v>2385025481</v>
      </c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39.75" customHeight="1" x14ac:dyDescent="0.4">
      <c r="A48" s="169" t="s">
        <v>96</v>
      </c>
      <c r="C48" s="78">
        <v>0</v>
      </c>
      <c r="D48" s="78"/>
      <c r="E48" s="78">
        <v>0</v>
      </c>
      <c r="F48" s="78"/>
      <c r="G48" s="78">
        <v>0</v>
      </c>
      <c r="H48" s="78"/>
      <c r="I48" s="78">
        <v>0</v>
      </c>
      <c r="J48" s="78"/>
      <c r="K48" s="78">
        <v>14500000</v>
      </c>
      <c r="L48" s="78"/>
      <c r="M48" s="78">
        <v>152888328089</v>
      </c>
      <c r="N48" s="78"/>
      <c r="O48" s="78">
        <v>-152395743151</v>
      </c>
      <c r="P48" s="78"/>
      <c r="Q48" s="78">
        <v>492584938</v>
      </c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39.75" customHeight="1" x14ac:dyDescent="0.4">
      <c r="A49" s="169" t="s">
        <v>104</v>
      </c>
      <c r="C49" s="78">
        <v>0</v>
      </c>
      <c r="D49" s="78"/>
      <c r="E49" s="78">
        <v>0</v>
      </c>
      <c r="F49" s="78"/>
      <c r="G49" s="78">
        <v>0</v>
      </c>
      <c r="H49" s="78"/>
      <c r="I49" s="78">
        <v>0</v>
      </c>
      <c r="J49" s="78"/>
      <c r="K49" s="78">
        <v>8925841</v>
      </c>
      <c r="L49" s="78"/>
      <c r="M49" s="78">
        <v>137690978944</v>
      </c>
      <c r="N49" s="78"/>
      <c r="O49" s="78">
        <v>-137326038681</v>
      </c>
      <c r="P49" s="78"/>
      <c r="Q49" s="78">
        <v>364940263</v>
      </c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39.75" customHeight="1" x14ac:dyDescent="0.4">
      <c r="A50" s="169" t="s">
        <v>103</v>
      </c>
      <c r="C50" s="78">
        <v>0</v>
      </c>
      <c r="D50" s="78"/>
      <c r="E50" s="78">
        <v>0</v>
      </c>
      <c r="F50" s="78"/>
      <c r="G50" s="78">
        <v>0</v>
      </c>
      <c r="H50" s="78"/>
      <c r="I50" s="78">
        <v>0</v>
      </c>
      <c r="J50" s="78"/>
      <c r="K50" s="78">
        <v>624670</v>
      </c>
      <c r="L50" s="78"/>
      <c r="M50" s="78">
        <v>8210996647</v>
      </c>
      <c r="N50" s="78"/>
      <c r="O50" s="78">
        <v>-8083297115</v>
      </c>
      <c r="P50" s="78"/>
      <c r="Q50" s="78">
        <v>127699532</v>
      </c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ht="39.75" customHeight="1" x14ac:dyDescent="0.4">
      <c r="A51" s="169" t="s">
        <v>97</v>
      </c>
      <c r="C51" s="78">
        <v>0</v>
      </c>
      <c r="D51" s="78"/>
      <c r="E51" s="78">
        <v>0</v>
      </c>
      <c r="F51" s="78"/>
      <c r="G51" s="78">
        <v>0</v>
      </c>
      <c r="H51" s="78"/>
      <c r="I51" s="78">
        <v>0</v>
      </c>
      <c r="J51" s="78"/>
      <c r="K51" s="78">
        <v>2800000</v>
      </c>
      <c r="L51" s="78"/>
      <c r="M51" s="78">
        <v>28397874400</v>
      </c>
      <c r="N51" s="78"/>
      <c r="O51" s="78">
        <v>-28316962974</v>
      </c>
      <c r="P51" s="78"/>
      <c r="Q51" s="78">
        <v>80911426</v>
      </c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ht="39.75" customHeight="1" x14ac:dyDescent="0.4">
      <c r="A52" s="169" t="s">
        <v>98</v>
      </c>
      <c r="C52" s="78">
        <v>0</v>
      </c>
      <c r="D52" s="78"/>
      <c r="E52" s="78">
        <v>0</v>
      </c>
      <c r="F52" s="78"/>
      <c r="G52" s="78">
        <v>0</v>
      </c>
      <c r="H52" s="78"/>
      <c r="I52" s="78">
        <v>0</v>
      </c>
      <c r="J52" s="78"/>
      <c r="K52" s="78">
        <v>2000000</v>
      </c>
      <c r="L52" s="78"/>
      <c r="M52" s="78">
        <v>23197649634</v>
      </c>
      <c r="N52" s="78"/>
      <c r="O52" s="78">
        <v>-23131310884</v>
      </c>
      <c r="P52" s="78"/>
      <c r="Q52" s="78">
        <v>66338750</v>
      </c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ht="39.75" customHeight="1" x14ac:dyDescent="0.4">
      <c r="A53" s="169" t="s">
        <v>94</v>
      </c>
      <c r="C53" s="78">
        <v>0</v>
      </c>
      <c r="D53" s="78"/>
      <c r="E53" s="78">
        <v>0</v>
      </c>
      <c r="F53" s="78"/>
      <c r="G53" s="78">
        <v>0</v>
      </c>
      <c r="H53" s="78"/>
      <c r="I53" s="78">
        <v>0</v>
      </c>
      <c r="J53" s="78"/>
      <c r="K53" s="78">
        <v>813460</v>
      </c>
      <c r="L53" s="78"/>
      <c r="M53" s="78">
        <v>17720343302</v>
      </c>
      <c r="N53" s="78"/>
      <c r="O53" s="78">
        <v>-17670661588</v>
      </c>
      <c r="P53" s="78"/>
      <c r="Q53" s="78">
        <v>49681714</v>
      </c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ht="39.75" customHeight="1" thickBot="1" x14ac:dyDescent="0.45">
      <c r="A54" s="169" t="s">
        <v>99</v>
      </c>
      <c r="C54" s="78">
        <v>0</v>
      </c>
      <c r="D54" s="78"/>
      <c r="E54" s="78">
        <v>0</v>
      </c>
      <c r="F54" s="78"/>
      <c r="G54" s="78">
        <v>0</v>
      </c>
      <c r="H54" s="78"/>
      <c r="I54" s="78">
        <v>0</v>
      </c>
      <c r="J54" s="78"/>
      <c r="K54" s="78">
        <v>9000000</v>
      </c>
      <c r="L54" s="78"/>
      <c r="M54" s="78">
        <v>121413569221</v>
      </c>
      <c r="N54" s="78"/>
      <c r="O54" s="78">
        <v>-124000971907</v>
      </c>
      <c r="P54" s="78"/>
      <c r="Q54" s="78">
        <v>-2587402686</v>
      </c>
      <c r="S54" s="25"/>
      <c r="T54" s="25"/>
      <c r="U54" s="25"/>
      <c r="V54" s="25"/>
      <c r="W54" s="25"/>
      <c r="X54" s="25"/>
      <c r="Y54" s="25"/>
      <c r="Z54" s="25"/>
      <c r="AA54" s="25"/>
      <c r="AB54" s="25"/>
    </row>
    <row r="55" spans="1:28" ht="39.75" customHeight="1" thickBot="1" x14ac:dyDescent="0.45">
      <c r="A55" s="174"/>
      <c r="C55" s="29">
        <f>SUM(C38:C54)</f>
        <v>6500000</v>
      </c>
      <c r="D55" s="50"/>
      <c r="E55" s="29">
        <f>SUM(E38:E54)</f>
        <v>241516857836</v>
      </c>
      <c r="F55" s="50"/>
      <c r="G55" s="29">
        <f>SUM(G38:G54)</f>
        <v>-190187048432</v>
      </c>
      <c r="H55" s="50"/>
      <c r="I55" s="29">
        <f>SUM(I38:I54)</f>
        <v>51329809404</v>
      </c>
      <c r="J55" s="50"/>
      <c r="K55" s="29">
        <f>SUM(K38:K54)</f>
        <v>702597467</v>
      </c>
      <c r="L55" s="50"/>
      <c r="M55" s="29">
        <f>SUM(M38:M54)</f>
        <v>12626156083603</v>
      </c>
      <c r="N55" s="50"/>
      <c r="O55" s="29">
        <f>SUM(O38:O54)</f>
        <v>-12056992608371</v>
      </c>
      <c r="P55" s="50"/>
      <c r="Q55" s="29">
        <f>SUM(Q38:Q54)</f>
        <v>569163475232</v>
      </c>
      <c r="S55" s="25">
        <v>569163475232</v>
      </c>
      <c r="T55" s="25">
        <f>S55-Q55</f>
        <v>0</v>
      </c>
      <c r="U55" s="25"/>
      <c r="V55" s="25"/>
      <c r="W55" s="25"/>
      <c r="X55" s="25"/>
      <c r="Y55" s="25"/>
      <c r="Z55" s="25"/>
      <c r="AA55" s="25"/>
      <c r="AB55" s="25"/>
    </row>
    <row r="56" spans="1:28" ht="23.25" thickTop="1" x14ac:dyDescent="0.4">
      <c r="S56" s="25">
        <v>51329809404</v>
      </c>
      <c r="T56" s="25">
        <f>S56-I55</f>
        <v>0</v>
      </c>
      <c r="U56" s="25"/>
      <c r="V56" s="25"/>
      <c r="W56" s="25"/>
      <c r="X56" s="25"/>
      <c r="Y56" s="25"/>
      <c r="Z56" s="25"/>
      <c r="AA56" s="25"/>
      <c r="AB56" s="25"/>
    </row>
    <row r="57" spans="1:28" ht="22.5" x14ac:dyDescent="0.4">
      <c r="S57" s="25"/>
      <c r="T57" s="25"/>
      <c r="U57" s="25"/>
      <c r="V57" s="25"/>
      <c r="W57" s="25"/>
      <c r="X57" s="25"/>
      <c r="Y57" s="25"/>
      <c r="Z57" s="25"/>
      <c r="AA57" s="25"/>
      <c r="AB57" s="25"/>
    </row>
    <row r="58" spans="1:28" ht="33.75" x14ac:dyDescent="0.4">
      <c r="A58" s="222" t="s">
        <v>0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S58" s="25"/>
      <c r="T58" s="25"/>
      <c r="U58" s="25"/>
      <c r="V58" s="25"/>
      <c r="W58" s="25"/>
      <c r="X58" s="25"/>
      <c r="Y58" s="25"/>
      <c r="Z58" s="25"/>
      <c r="AA58" s="25"/>
      <c r="AB58" s="25"/>
    </row>
    <row r="59" spans="1:28" ht="33.75" x14ac:dyDescent="0.4">
      <c r="A59" s="222" t="s">
        <v>77</v>
      </c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S59" s="25"/>
      <c r="T59" s="25"/>
      <c r="U59" s="25"/>
      <c r="V59" s="25"/>
      <c r="W59" s="25"/>
      <c r="X59" s="25"/>
      <c r="Y59" s="25"/>
      <c r="Z59" s="25"/>
      <c r="AA59" s="25"/>
      <c r="AB59" s="25"/>
    </row>
    <row r="60" spans="1:28" ht="33.75" x14ac:dyDescent="0.4">
      <c r="A60" s="222" t="s">
        <v>230</v>
      </c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S60" s="25"/>
      <c r="T60" s="25"/>
      <c r="U60" s="25"/>
      <c r="V60" s="25"/>
      <c r="W60" s="25"/>
      <c r="X60" s="25"/>
      <c r="Y60" s="25"/>
      <c r="Z60" s="25"/>
      <c r="AA60" s="25"/>
      <c r="AB60" s="25"/>
    </row>
    <row r="61" spans="1:28" ht="39" customHeight="1" x14ac:dyDescent="0.4">
      <c r="S61" s="25"/>
      <c r="T61" s="25"/>
      <c r="U61" s="25"/>
      <c r="V61" s="25"/>
      <c r="W61" s="25"/>
      <c r="X61" s="25"/>
      <c r="Y61" s="25"/>
      <c r="Z61" s="25"/>
      <c r="AA61" s="25"/>
      <c r="AB61" s="25"/>
    </row>
    <row r="62" spans="1:28" ht="39.75" customHeight="1" x14ac:dyDescent="0.4">
      <c r="A62" s="223" t="s">
        <v>190</v>
      </c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S62" s="25"/>
      <c r="T62" s="25"/>
      <c r="U62" s="25"/>
      <c r="V62" s="25"/>
      <c r="W62" s="25"/>
      <c r="X62" s="25"/>
      <c r="Y62" s="25"/>
      <c r="Z62" s="25"/>
      <c r="AA62" s="25"/>
      <c r="AB62" s="25"/>
    </row>
    <row r="63" spans="1:28" ht="42.75" customHeight="1" x14ac:dyDescent="0.4">
      <c r="A63" s="104"/>
      <c r="B63" s="104"/>
      <c r="C63" s="220" t="s">
        <v>145</v>
      </c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S63" s="25"/>
      <c r="T63" s="25"/>
      <c r="U63" s="25"/>
      <c r="V63" s="25"/>
      <c r="W63" s="25"/>
      <c r="X63" s="25"/>
      <c r="Y63" s="25"/>
      <c r="Z63" s="25"/>
      <c r="AA63" s="25"/>
      <c r="AB63" s="25"/>
    </row>
    <row r="64" spans="1:28" ht="39.75" customHeight="1" thickBot="1" x14ac:dyDescent="0.65">
      <c r="A64" s="219" t="s">
        <v>78</v>
      </c>
      <c r="B64" s="54"/>
      <c r="C64" s="199" t="s">
        <v>245</v>
      </c>
      <c r="D64" s="199"/>
      <c r="E64" s="199"/>
      <c r="F64" s="199"/>
      <c r="G64" s="199"/>
      <c r="H64" s="199"/>
      <c r="I64" s="199"/>
      <c r="J64" s="54"/>
      <c r="K64" s="199" t="s">
        <v>246</v>
      </c>
      <c r="L64" s="199"/>
      <c r="M64" s="199"/>
      <c r="N64" s="199"/>
      <c r="O64" s="199"/>
      <c r="P64" s="199"/>
      <c r="Q64" s="199"/>
      <c r="S64" s="25"/>
      <c r="T64" s="25"/>
      <c r="U64" s="25"/>
      <c r="V64" s="25"/>
      <c r="W64" s="25"/>
      <c r="X64" s="25"/>
      <c r="Y64" s="25"/>
      <c r="Z64" s="25"/>
      <c r="AA64" s="25"/>
      <c r="AB64" s="25"/>
    </row>
    <row r="65" spans="1:28" ht="53.25" thickBot="1" x14ac:dyDescent="0.65">
      <c r="A65" s="199"/>
      <c r="B65" s="54"/>
      <c r="C65" s="140" t="s">
        <v>6</v>
      </c>
      <c r="D65" s="55"/>
      <c r="E65" s="140" t="s">
        <v>132</v>
      </c>
      <c r="F65" s="55"/>
      <c r="G65" s="140" t="s">
        <v>133</v>
      </c>
      <c r="H65" s="55"/>
      <c r="I65" s="140" t="s">
        <v>134</v>
      </c>
      <c r="J65" s="54"/>
      <c r="K65" s="140" t="s">
        <v>6</v>
      </c>
      <c r="L65" s="55"/>
      <c r="M65" s="140" t="s">
        <v>132</v>
      </c>
      <c r="N65" s="55"/>
      <c r="O65" s="140" t="s">
        <v>133</v>
      </c>
      <c r="P65" s="55"/>
      <c r="Q65" s="140" t="s">
        <v>134</v>
      </c>
      <c r="S65" s="25"/>
      <c r="T65" s="25"/>
      <c r="U65" s="25"/>
      <c r="V65" s="25"/>
      <c r="W65" s="25"/>
      <c r="X65" s="25"/>
      <c r="Y65" s="25"/>
      <c r="Z65" s="25"/>
      <c r="AA65" s="25"/>
      <c r="AB65" s="25"/>
    </row>
    <row r="66" spans="1:28" ht="39.75" customHeight="1" x14ac:dyDescent="0.4">
      <c r="A66" s="169" t="s">
        <v>109</v>
      </c>
      <c r="C66" s="78">
        <v>0</v>
      </c>
      <c r="D66" s="78"/>
      <c r="E66" s="78">
        <v>0</v>
      </c>
      <c r="F66" s="78"/>
      <c r="G66" s="78">
        <v>0</v>
      </c>
      <c r="H66" s="78"/>
      <c r="I66" s="78">
        <v>0</v>
      </c>
      <c r="J66" s="78"/>
      <c r="K66" s="78">
        <v>100</v>
      </c>
      <c r="L66" s="78"/>
      <c r="M66" s="78">
        <v>96524572</v>
      </c>
      <c r="N66" s="78"/>
      <c r="O66" s="78">
        <v>92061593</v>
      </c>
      <c r="P66" s="78"/>
      <c r="Q66" s="78">
        <v>4533007</v>
      </c>
      <c r="R66" s="171"/>
      <c r="S66" s="25"/>
      <c r="T66" s="25"/>
      <c r="U66" s="25"/>
      <c r="V66" s="25"/>
      <c r="W66" s="25"/>
      <c r="X66" s="25"/>
      <c r="Y66" s="25"/>
      <c r="Z66" s="25"/>
      <c r="AA66" s="25"/>
      <c r="AB66" s="25"/>
    </row>
    <row r="67" spans="1:28" ht="39.75" customHeight="1" x14ac:dyDescent="0.4">
      <c r="A67" s="169" t="s">
        <v>107</v>
      </c>
      <c r="C67" s="78">
        <v>0</v>
      </c>
      <c r="D67" s="78"/>
      <c r="E67" s="78">
        <v>0</v>
      </c>
      <c r="F67" s="78"/>
      <c r="G67" s="78">
        <v>0</v>
      </c>
      <c r="H67" s="78"/>
      <c r="I67" s="78">
        <v>0</v>
      </c>
      <c r="J67" s="78"/>
      <c r="K67" s="78">
        <v>100</v>
      </c>
      <c r="L67" s="78"/>
      <c r="M67" s="78">
        <v>96929675</v>
      </c>
      <c r="N67" s="78"/>
      <c r="O67" s="78">
        <v>95068875</v>
      </c>
      <c r="P67" s="78"/>
      <c r="Q67" s="78">
        <v>1931125</v>
      </c>
      <c r="R67" s="171"/>
      <c r="S67" s="25"/>
      <c r="T67" s="25"/>
      <c r="U67" s="25"/>
      <c r="V67" s="25"/>
      <c r="W67" s="25"/>
      <c r="X67" s="25"/>
      <c r="Y67" s="25"/>
      <c r="Z67" s="25"/>
      <c r="AA67" s="25"/>
      <c r="AB67" s="25"/>
    </row>
    <row r="68" spans="1:28" ht="39.75" customHeight="1" x14ac:dyDescent="0.4">
      <c r="A68" s="172" t="s">
        <v>108</v>
      </c>
      <c r="C68" s="148">
        <v>0</v>
      </c>
      <c r="D68" s="78"/>
      <c r="E68" s="148">
        <v>0</v>
      </c>
      <c r="F68" s="78"/>
      <c r="G68" s="148">
        <v>0</v>
      </c>
      <c r="H68" s="78"/>
      <c r="I68" s="148">
        <v>0</v>
      </c>
      <c r="J68" s="78"/>
      <c r="K68" s="148">
        <v>100</v>
      </c>
      <c r="L68" s="78"/>
      <c r="M68" s="148">
        <v>76838254</v>
      </c>
      <c r="N68" s="78"/>
      <c r="O68" s="78">
        <v>95068875</v>
      </c>
      <c r="P68" s="78"/>
      <c r="Q68" s="78">
        <v>-18174875</v>
      </c>
      <c r="R68" s="171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69" spans="1:28" ht="39.75" customHeight="1" thickBot="1" x14ac:dyDescent="0.45">
      <c r="A69" s="169" t="s">
        <v>66</v>
      </c>
      <c r="C69" s="173">
        <v>0</v>
      </c>
      <c r="D69" s="78"/>
      <c r="E69" s="173">
        <v>0</v>
      </c>
      <c r="F69" s="78"/>
      <c r="G69" s="173">
        <v>0</v>
      </c>
      <c r="H69" s="78"/>
      <c r="I69" s="173">
        <v>0</v>
      </c>
      <c r="J69" s="78"/>
      <c r="K69" s="173">
        <v>280000</v>
      </c>
      <c r="L69" s="78"/>
      <c r="M69" s="173">
        <v>279865000000</v>
      </c>
      <c r="N69" s="78"/>
      <c r="O69" s="78">
        <v>280074234959</v>
      </c>
      <c r="P69" s="78"/>
      <c r="Q69" s="78">
        <v>-74234959</v>
      </c>
      <c r="R69" s="170"/>
      <c r="S69" s="25"/>
      <c r="T69" s="25"/>
      <c r="U69" s="25"/>
      <c r="V69" s="25"/>
      <c r="W69" s="25"/>
      <c r="X69" s="25"/>
      <c r="Y69" s="25"/>
      <c r="Z69" s="25"/>
      <c r="AA69" s="25"/>
      <c r="AB69" s="25"/>
    </row>
    <row r="70" spans="1:28" ht="40.5" customHeight="1" thickBot="1" x14ac:dyDescent="0.45">
      <c r="A70" s="175"/>
      <c r="C70" s="29">
        <f>SUM(C66:C69)</f>
        <v>0</v>
      </c>
      <c r="D70" s="50"/>
      <c r="E70" s="29">
        <f>SUM(E66:E69)</f>
        <v>0</v>
      </c>
      <c r="F70" s="50"/>
      <c r="G70" s="29">
        <f>SUM(G66:G69)</f>
        <v>0</v>
      </c>
      <c r="H70" s="50"/>
      <c r="I70" s="29">
        <f>SUM(I66:I69)</f>
        <v>0</v>
      </c>
      <c r="J70" s="50"/>
      <c r="K70" s="29">
        <f>SUM(K66:K69)</f>
        <v>280300</v>
      </c>
      <c r="L70" s="50"/>
      <c r="M70" s="29">
        <f>SUM(M66:M69)</f>
        <v>280135292501</v>
      </c>
      <c r="N70" s="50"/>
      <c r="O70" s="29">
        <f>SUM(O66:O69)</f>
        <v>280356434302</v>
      </c>
      <c r="P70" s="50"/>
      <c r="Q70" s="29">
        <f>SUM(Q66:Q69)</f>
        <v>-85945702</v>
      </c>
      <c r="R70" s="109"/>
      <c r="S70" s="25"/>
      <c r="T70" s="25"/>
      <c r="U70" s="25"/>
      <c r="V70" s="25"/>
      <c r="W70" s="25"/>
      <c r="X70" s="25"/>
      <c r="Y70" s="25"/>
      <c r="Z70" s="25"/>
      <c r="AA70" s="25"/>
      <c r="AB70" s="25"/>
    </row>
    <row r="71" spans="1:28" ht="24.75" thickTop="1" x14ac:dyDescent="0.4">
      <c r="C71" s="129"/>
      <c r="D71" s="50"/>
      <c r="E71" s="129"/>
      <c r="F71" s="50"/>
      <c r="G71" s="129"/>
      <c r="H71" s="50"/>
      <c r="I71" s="129"/>
      <c r="J71" s="50"/>
      <c r="K71" s="129"/>
      <c r="L71" s="50"/>
      <c r="M71" s="129"/>
      <c r="N71" s="50"/>
      <c r="O71" s="129"/>
      <c r="P71" s="50"/>
      <c r="Q71" s="129"/>
      <c r="S71" s="25"/>
      <c r="T71" s="25"/>
      <c r="U71" s="25"/>
      <c r="V71" s="25"/>
      <c r="W71" s="25"/>
      <c r="X71" s="25"/>
      <c r="Y71" s="25"/>
      <c r="Z71" s="25"/>
      <c r="AA71" s="25"/>
      <c r="AB71" s="25"/>
    </row>
    <row r="72" spans="1:28" ht="24.75" hidden="1" x14ac:dyDescent="0.4">
      <c r="C72" s="109"/>
      <c r="D72" s="109"/>
      <c r="E72" s="109"/>
      <c r="F72" s="109"/>
      <c r="G72" s="109"/>
      <c r="H72" s="109"/>
      <c r="I72" s="78">
        <v>0</v>
      </c>
      <c r="J72" s="109"/>
      <c r="K72" s="109"/>
      <c r="L72" s="109"/>
      <c r="M72" s="109"/>
      <c r="N72" s="109"/>
      <c r="O72" s="109"/>
      <c r="P72" s="109"/>
      <c r="Q72" s="78">
        <v>-85945702</v>
      </c>
      <c r="S72" s="25"/>
      <c r="T72" s="25"/>
      <c r="U72" s="25"/>
      <c r="V72" s="25"/>
      <c r="W72" s="25"/>
      <c r="X72" s="25"/>
      <c r="Y72" s="25"/>
      <c r="Z72" s="25"/>
      <c r="AA72" s="25"/>
      <c r="AB72" s="25"/>
    </row>
    <row r="73" spans="1:28" ht="24.75" hidden="1" x14ac:dyDescent="0.4">
      <c r="C73" s="109"/>
      <c r="D73" s="109"/>
      <c r="E73" s="109"/>
      <c r="F73" s="109"/>
      <c r="G73" s="109"/>
      <c r="H73" s="109"/>
      <c r="I73" s="78">
        <f>I72-I70</f>
        <v>0</v>
      </c>
      <c r="J73" s="109"/>
      <c r="K73" s="109"/>
      <c r="L73" s="109"/>
      <c r="M73" s="109"/>
      <c r="N73" s="109"/>
      <c r="O73" s="109"/>
      <c r="P73" s="109"/>
      <c r="Q73" s="78">
        <f>Q72-Q70</f>
        <v>0</v>
      </c>
    </row>
    <row r="74" spans="1:28" x14ac:dyDescent="0.4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</row>
  </sheetData>
  <sortState xmlns:xlrd2="http://schemas.microsoft.com/office/spreadsheetml/2017/richdata2" ref="A66:Q69">
    <sortCondition descending="1" ref="Q66:Q69"/>
  </sortState>
  <mergeCells count="24">
    <mergeCell ref="C63:Q63"/>
    <mergeCell ref="K64:Q64"/>
    <mergeCell ref="C64:I64"/>
    <mergeCell ref="C36:I36"/>
    <mergeCell ref="A58:Q58"/>
    <mergeCell ref="A59:Q59"/>
    <mergeCell ref="A60:Q60"/>
    <mergeCell ref="A62:Q62"/>
    <mergeCell ref="A64:A65"/>
    <mergeCell ref="A36:A37"/>
    <mergeCell ref="K36:Q36"/>
    <mergeCell ref="A7:A8"/>
    <mergeCell ref="A1:Q1"/>
    <mergeCell ref="A2:Q2"/>
    <mergeCell ref="A3:Q3"/>
    <mergeCell ref="A5:Q5"/>
    <mergeCell ref="C6:Q6"/>
    <mergeCell ref="K7:Q7"/>
    <mergeCell ref="C7:I7"/>
    <mergeCell ref="A30:Q30"/>
    <mergeCell ref="A31:Q31"/>
    <mergeCell ref="A32:Q32"/>
    <mergeCell ref="A34:Q34"/>
    <mergeCell ref="C35:Q35"/>
  </mergeCells>
  <pageMargins left="0.39" right="0.39" top="0.39" bottom="0.39" header="0" footer="0"/>
  <pageSetup scale="48" fitToHeight="0" orientation="landscape" r:id="rId1"/>
  <rowBreaks count="2" manualBreakCount="2">
    <brk id="28" max="17" man="1"/>
    <brk id="5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0"/>
  <sheetViews>
    <sheetView rightToLeft="1" view="pageBreakPreview" topLeftCell="A21" zoomScale="56" zoomScaleNormal="100" zoomScaleSheetLayoutView="56" workbookViewId="0">
      <selection activeCell="A33" sqref="A33:XFD46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22" customWidth="1"/>
    <col min="4" max="4" width="1.42578125" customWidth="1"/>
    <col min="5" max="5" width="24.140625" bestFit="1" customWidth="1"/>
    <col min="6" max="6" width="1.42578125" customWidth="1"/>
    <col min="7" max="7" width="23" bestFit="1" customWidth="1"/>
    <col min="8" max="8" width="1.42578125" customWidth="1"/>
    <col min="9" max="9" width="20.42578125" customWidth="1"/>
    <col min="10" max="10" width="1.42578125" customWidth="1"/>
    <col min="11" max="11" width="23.140625" bestFit="1" customWidth="1"/>
    <col min="12" max="12" width="1.42578125" customWidth="1"/>
    <col min="13" max="13" width="20.42578125" customWidth="1"/>
    <col min="14" max="14" width="1.42578125" customWidth="1"/>
    <col min="15" max="15" width="25.5703125" customWidth="1"/>
    <col min="16" max="16" width="1.42578125" customWidth="1"/>
    <col min="17" max="17" width="23.42578125" customWidth="1"/>
    <col min="18" max="18" width="1.42578125" customWidth="1"/>
    <col min="19" max="19" width="25" customWidth="1"/>
    <col min="20" max="20" width="1.42578125" customWidth="1"/>
    <col min="21" max="21" width="24" bestFit="1" customWidth="1"/>
    <col min="22" max="22" width="1.42578125" customWidth="1"/>
    <col min="23" max="23" width="23.85546875" bestFit="1" customWidth="1"/>
    <col min="24" max="24" width="1.42578125" customWidth="1"/>
    <col min="25" max="25" width="25.42578125" bestFit="1" customWidth="1"/>
    <col min="26" max="26" width="1.42578125" customWidth="1"/>
    <col min="27" max="27" width="22.85546875" hidden="1" customWidth="1"/>
  </cols>
  <sheetData>
    <row r="1" spans="1:27" ht="40.5" customHeight="1" x14ac:dyDescent="0.2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7" ht="40.5" customHeight="1" x14ac:dyDescent="0.2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7" ht="40.5" customHeight="1" x14ac:dyDescent="0.2">
      <c r="A3" s="189" t="s">
        <v>231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7" ht="40.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7" ht="40.5" customHeight="1" x14ac:dyDescent="0.2">
      <c r="A5" s="188" t="s">
        <v>143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7" ht="40.5" customHeight="1" x14ac:dyDescent="0.2">
      <c r="A6" s="188" t="s">
        <v>144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</row>
    <row r="7" spans="1:27" ht="40.5" customHeight="1" x14ac:dyDescent="0.2">
      <c r="A7" s="24"/>
      <c r="B7" s="24"/>
      <c r="C7" s="187" t="s">
        <v>145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</row>
    <row r="8" spans="1:27" ht="40.5" customHeight="1" thickBot="1" x14ac:dyDescent="0.4">
      <c r="C8" s="190" t="s">
        <v>203</v>
      </c>
      <c r="D8" s="190"/>
      <c r="E8" s="190"/>
      <c r="F8" s="190"/>
      <c r="G8" s="190"/>
      <c r="H8" s="9"/>
      <c r="I8" s="190" t="s">
        <v>2</v>
      </c>
      <c r="J8" s="190"/>
      <c r="K8" s="190"/>
      <c r="L8" s="190"/>
      <c r="M8" s="190"/>
      <c r="N8" s="190"/>
      <c r="O8" s="190"/>
      <c r="P8" s="9"/>
      <c r="Q8" s="190" t="s">
        <v>232</v>
      </c>
      <c r="R8" s="190"/>
      <c r="S8" s="190"/>
      <c r="T8" s="190"/>
      <c r="U8" s="190"/>
      <c r="V8" s="190"/>
      <c r="W8" s="190"/>
      <c r="X8" s="190"/>
      <c r="Y8" s="190"/>
    </row>
    <row r="9" spans="1:27" ht="40.5" customHeight="1" thickBot="1" x14ac:dyDescent="0.35">
      <c r="A9" s="191" t="s">
        <v>5</v>
      </c>
      <c r="B9" s="8"/>
      <c r="C9" s="191" t="s">
        <v>6</v>
      </c>
      <c r="D9" s="11"/>
      <c r="E9" s="191" t="s">
        <v>7</v>
      </c>
      <c r="F9" s="11"/>
      <c r="G9" s="191" t="s">
        <v>8</v>
      </c>
      <c r="H9" s="8"/>
      <c r="I9" s="192" t="s">
        <v>3</v>
      </c>
      <c r="J9" s="192"/>
      <c r="K9" s="192"/>
      <c r="L9" s="11"/>
      <c r="M9" s="192" t="s">
        <v>4</v>
      </c>
      <c r="N9" s="192"/>
      <c r="O9" s="192"/>
      <c r="P9" s="8"/>
      <c r="Q9" s="191" t="s">
        <v>6</v>
      </c>
      <c r="R9" s="11"/>
      <c r="S9" s="193" t="s">
        <v>10</v>
      </c>
      <c r="T9" s="11"/>
      <c r="U9" s="191" t="s">
        <v>7</v>
      </c>
      <c r="V9" s="11"/>
      <c r="W9" s="193" t="s">
        <v>8</v>
      </c>
      <c r="X9" s="11"/>
      <c r="Y9" s="193" t="s">
        <v>11</v>
      </c>
    </row>
    <row r="10" spans="1:27" ht="40.5" customHeight="1" thickBot="1" x14ac:dyDescent="0.35">
      <c r="A10" s="192"/>
      <c r="B10" s="8"/>
      <c r="C10" s="192"/>
      <c r="D10" s="8"/>
      <c r="E10" s="192"/>
      <c r="F10" s="8"/>
      <c r="G10" s="192"/>
      <c r="H10" s="8"/>
      <c r="I10" s="12" t="s">
        <v>6</v>
      </c>
      <c r="J10" s="11"/>
      <c r="K10" s="12" t="s">
        <v>7</v>
      </c>
      <c r="L10" s="8"/>
      <c r="M10" s="12" t="s">
        <v>6</v>
      </c>
      <c r="N10" s="11"/>
      <c r="O10" s="12" t="s">
        <v>9</v>
      </c>
      <c r="P10" s="8"/>
      <c r="Q10" s="192"/>
      <c r="R10" s="8"/>
      <c r="S10" s="194"/>
      <c r="T10" s="8"/>
      <c r="U10" s="192"/>
      <c r="V10" s="8"/>
      <c r="W10" s="194"/>
      <c r="X10" s="8"/>
      <c r="Y10" s="194"/>
    </row>
    <row r="11" spans="1:27" ht="40.5" customHeight="1" x14ac:dyDescent="0.2">
      <c r="A11" s="16" t="s">
        <v>12</v>
      </c>
      <c r="B11" s="5"/>
      <c r="C11" s="25">
        <v>4567057433</v>
      </c>
      <c r="D11" s="26"/>
      <c r="E11" s="25">
        <v>27107174014313</v>
      </c>
      <c r="F11" s="26"/>
      <c r="G11" s="25">
        <v>23224091542526</v>
      </c>
      <c r="H11" s="26"/>
      <c r="I11" s="25">
        <v>3123348</v>
      </c>
      <c r="J11" s="26"/>
      <c r="K11" s="25">
        <v>14779813943</v>
      </c>
      <c r="L11" s="26"/>
      <c r="M11" s="25">
        <v>-213384</v>
      </c>
      <c r="N11" s="26"/>
      <c r="O11" s="25">
        <v>-1017731499</v>
      </c>
      <c r="P11" s="26"/>
      <c r="Q11" s="25">
        <f t="shared" ref="Q11:Q30" si="0">C11+I11+M11</f>
        <v>4569967397</v>
      </c>
      <c r="R11" s="26"/>
      <c r="S11" s="25">
        <v>4688</v>
      </c>
      <c r="T11" s="26"/>
      <c r="U11" s="25">
        <v>27120687455402</v>
      </c>
      <c r="V11" s="26"/>
      <c r="W11" s="25">
        <v>21407724911696</v>
      </c>
      <c r="X11" s="18"/>
      <c r="Y11" s="20">
        <f t="shared" ref="Y11:Y30" si="1">W11/$AA$11*100</f>
        <v>28.038617787316028</v>
      </c>
      <c r="AA11" s="25">
        <v>76350856786458</v>
      </c>
    </row>
    <row r="12" spans="1:27" ht="40.5" customHeight="1" x14ac:dyDescent="0.2">
      <c r="A12" s="16" t="s">
        <v>13</v>
      </c>
      <c r="B12" s="5"/>
      <c r="C12" s="25">
        <v>4366770000</v>
      </c>
      <c r="D12" s="26"/>
      <c r="E12" s="25">
        <v>10187674410000</v>
      </c>
      <c r="F12" s="26"/>
      <c r="G12" s="25">
        <v>11790045290469</v>
      </c>
      <c r="H12" s="26"/>
      <c r="I12" s="25">
        <v>0</v>
      </c>
      <c r="J12" s="26"/>
      <c r="K12" s="25">
        <v>0</v>
      </c>
      <c r="L12" s="26"/>
      <c r="M12" s="25">
        <v>-1684000000</v>
      </c>
      <c r="N12" s="26"/>
      <c r="O12" s="25">
        <v>-5496407981028</v>
      </c>
      <c r="P12" s="26"/>
      <c r="Q12" s="25">
        <f t="shared" si="0"/>
        <v>2682770000</v>
      </c>
      <c r="R12" s="26"/>
      <c r="S12" s="25">
        <v>3867</v>
      </c>
      <c r="T12" s="26"/>
      <c r="U12" s="25">
        <v>6258902410000</v>
      </c>
      <c r="V12" s="26"/>
      <c r="W12" s="25">
        <v>10366387143591</v>
      </c>
      <c r="X12" s="18"/>
      <c r="Y12" s="20">
        <f t="shared" si="1"/>
        <v>13.577302966729299</v>
      </c>
      <c r="AA12" s="32"/>
    </row>
    <row r="13" spans="1:27" ht="40.5" customHeight="1" x14ac:dyDescent="0.2">
      <c r="A13" s="16" t="s">
        <v>14</v>
      </c>
      <c r="B13" s="5"/>
      <c r="C13" s="25">
        <v>587856281</v>
      </c>
      <c r="D13" s="26"/>
      <c r="E13" s="25">
        <v>4493865452679</v>
      </c>
      <c r="F13" s="26"/>
      <c r="G13" s="25">
        <v>9762746059963</v>
      </c>
      <c r="H13" s="26"/>
      <c r="I13" s="25">
        <v>3285000</v>
      </c>
      <c r="J13" s="26"/>
      <c r="K13" s="25">
        <v>48066189753</v>
      </c>
      <c r="L13" s="26"/>
      <c r="M13" s="25">
        <v>-600000</v>
      </c>
      <c r="N13" s="26"/>
      <c r="O13" s="25">
        <v>-10257198630</v>
      </c>
      <c r="P13" s="26"/>
      <c r="Q13" s="25">
        <f t="shared" si="0"/>
        <v>590541281</v>
      </c>
      <c r="R13" s="26"/>
      <c r="S13" s="25">
        <v>13650</v>
      </c>
      <c r="T13" s="26"/>
      <c r="U13" s="25">
        <v>4537344944363</v>
      </c>
      <c r="V13" s="26"/>
      <c r="W13" s="25">
        <v>8054762210400</v>
      </c>
      <c r="X13" s="18"/>
      <c r="Y13" s="20">
        <f t="shared" si="1"/>
        <v>10.549668398519708</v>
      </c>
      <c r="AA13" s="32"/>
    </row>
    <row r="14" spans="1:27" ht="40.5" customHeight="1" x14ac:dyDescent="0.2">
      <c r="A14" s="16" t="s">
        <v>15</v>
      </c>
      <c r="B14" s="5"/>
      <c r="C14" s="25">
        <v>1599552368</v>
      </c>
      <c r="D14" s="26"/>
      <c r="E14" s="25">
        <v>6036247184127</v>
      </c>
      <c r="F14" s="26"/>
      <c r="G14" s="25">
        <v>6370970118886</v>
      </c>
      <c r="H14" s="26"/>
      <c r="I14" s="25">
        <v>35791019</v>
      </c>
      <c r="J14" s="26"/>
      <c r="K14" s="25">
        <v>135850798799</v>
      </c>
      <c r="L14" s="26"/>
      <c r="M14" s="25">
        <v>-9161808</v>
      </c>
      <c r="N14" s="26"/>
      <c r="O14" s="25">
        <v>-35039523602</v>
      </c>
      <c r="P14" s="26"/>
      <c r="Q14" s="25">
        <f t="shared" si="0"/>
        <v>1626181579</v>
      </c>
      <c r="R14" s="26"/>
      <c r="S14" s="25">
        <v>3537</v>
      </c>
      <c r="T14" s="26"/>
      <c r="U14" s="25">
        <v>6137519571372</v>
      </c>
      <c r="V14" s="26"/>
      <c r="W14" s="25">
        <v>5747432873696</v>
      </c>
      <c r="X14" s="18"/>
      <c r="Y14" s="20">
        <f t="shared" si="1"/>
        <v>7.5276599577274101</v>
      </c>
      <c r="AA14" s="32"/>
    </row>
    <row r="15" spans="1:27" ht="40.5" customHeight="1" x14ac:dyDescent="0.2">
      <c r="A15" s="16" t="s">
        <v>16</v>
      </c>
      <c r="B15" s="5"/>
      <c r="C15" s="25">
        <v>1318969444</v>
      </c>
      <c r="D15" s="26"/>
      <c r="E15" s="25">
        <v>6016229474026</v>
      </c>
      <c r="F15" s="26"/>
      <c r="G15" s="25">
        <v>3919633938959</v>
      </c>
      <c r="H15" s="26"/>
      <c r="I15" s="25">
        <v>25730581</v>
      </c>
      <c r="J15" s="26"/>
      <c r="K15" s="25">
        <v>74567109079</v>
      </c>
      <c r="L15" s="26"/>
      <c r="M15" s="25">
        <v>0</v>
      </c>
      <c r="N15" s="26"/>
      <c r="O15" s="25">
        <v>0</v>
      </c>
      <c r="P15" s="26"/>
      <c r="Q15" s="25">
        <f t="shared" si="0"/>
        <v>1344700025</v>
      </c>
      <c r="R15" s="26"/>
      <c r="S15" s="25">
        <v>2844</v>
      </c>
      <c r="T15" s="26"/>
      <c r="U15" s="25">
        <v>6090796583105</v>
      </c>
      <c r="V15" s="26"/>
      <c r="W15" s="25">
        <v>3821420382677</v>
      </c>
      <c r="X15" s="18"/>
      <c r="Y15" s="20">
        <f t="shared" si="1"/>
        <v>5.0050785852540525</v>
      </c>
    </row>
    <row r="16" spans="1:27" ht="40.5" customHeight="1" x14ac:dyDescent="0.2">
      <c r="A16" s="16" t="s">
        <v>17</v>
      </c>
      <c r="B16" s="5"/>
      <c r="C16" s="25">
        <v>1560620411</v>
      </c>
      <c r="D16" s="26"/>
      <c r="E16" s="25">
        <v>4019861045285</v>
      </c>
      <c r="F16" s="26"/>
      <c r="G16" s="25">
        <v>3717691465338</v>
      </c>
      <c r="H16" s="26"/>
      <c r="I16" s="25">
        <v>0</v>
      </c>
      <c r="J16" s="26"/>
      <c r="K16" s="25">
        <v>0</v>
      </c>
      <c r="L16" s="26"/>
      <c r="M16" s="25">
        <v>0</v>
      </c>
      <c r="N16" s="26"/>
      <c r="O16" s="25">
        <v>0</v>
      </c>
      <c r="P16" s="26"/>
      <c r="Q16" s="25">
        <f t="shared" si="0"/>
        <v>1560620411</v>
      </c>
      <c r="R16" s="26"/>
      <c r="S16" s="25">
        <v>2364</v>
      </c>
      <c r="T16" s="26"/>
      <c r="U16" s="25">
        <v>4019861045285</v>
      </c>
      <c r="V16" s="26"/>
      <c r="W16" s="25">
        <v>3686502778548</v>
      </c>
      <c r="X16" s="18"/>
      <c r="Y16" s="20">
        <f t="shared" si="1"/>
        <v>4.8283711980581963</v>
      </c>
    </row>
    <row r="17" spans="1:25" ht="40.5" customHeight="1" x14ac:dyDescent="0.2">
      <c r="A17" s="16" t="s">
        <v>18</v>
      </c>
      <c r="B17" s="5"/>
      <c r="C17" s="25">
        <v>22496456</v>
      </c>
      <c r="D17" s="26"/>
      <c r="E17" s="25">
        <v>671938536421</v>
      </c>
      <c r="F17" s="26"/>
      <c r="G17" s="25">
        <v>1375736752038</v>
      </c>
      <c r="H17" s="26"/>
      <c r="I17" s="25">
        <v>439446</v>
      </c>
      <c r="J17" s="26"/>
      <c r="K17" s="25">
        <v>26658124306</v>
      </c>
      <c r="L17" s="26"/>
      <c r="M17" s="25">
        <v>-336061</v>
      </c>
      <c r="N17" s="26"/>
      <c r="O17" s="25">
        <v>-21124664747</v>
      </c>
      <c r="P17" s="26"/>
      <c r="Q17" s="25">
        <f t="shared" si="0"/>
        <v>22599841</v>
      </c>
      <c r="R17" s="26"/>
      <c r="S17" s="25">
        <v>62900</v>
      </c>
      <c r="T17" s="26"/>
      <c r="U17" s="25">
        <v>688485724477</v>
      </c>
      <c r="V17" s="26"/>
      <c r="W17" s="25">
        <v>1420449636100</v>
      </c>
      <c r="X17" s="18"/>
      <c r="Y17" s="20">
        <f t="shared" si="1"/>
        <v>1.8604239636403643</v>
      </c>
    </row>
    <row r="18" spans="1:25" ht="40.5" customHeight="1" x14ac:dyDescent="0.2">
      <c r="A18" s="16" t="s">
        <v>19</v>
      </c>
      <c r="B18" s="5"/>
      <c r="C18" s="25">
        <v>105448350</v>
      </c>
      <c r="D18" s="26"/>
      <c r="E18" s="25">
        <v>1077940878248</v>
      </c>
      <c r="F18" s="26"/>
      <c r="G18" s="25">
        <v>1497282253499</v>
      </c>
      <c r="H18" s="26"/>
      <c r="I18" s="25">
        <v>21272973</v>
      </c>
      <c r="J18" s="26"/>
      <c r="K18" s="25">
        <v>310196962699</v>
      </c>
      <c r="L18" s="26"/>
      <c r="M18" s="25">
        <v>-47921323</v>
      </c>
      <c r="N18" s="26"/>
      <c r="O18" s="25">
        <v>-761867048740</v>
      </c>
      <c r="P18" s="26"/>
      <c r="Q18" s="25">
        <f t="shared" si="0"/>
        <v>78800000</v>
      </c>
      <c r="R18" s="26"/>
      <c r="S18" s="25">
        <v>16750</v>
      </c>
      <c r="T18" s="26"/>
      <c r="U18" s="25">
        <v>870654361692</v>
      </c>
      <c r="V18" s="26"/>
      <c r="W18" s="25">
        <v>1318896876000</v>
      </c>
      <c r="X18" s="18"/>
      <c r="Y18" s="20">
        <f t="shared" si="1"/>
        <v>1.7274159472614152</v>
      </c>
    </row>
    <row r="19" spans="1:25" ht="40.5" customHeight="1" x14ac:dyDescent="0.2">
      <c r="A19" s="16" t="s">
        <v>20</v>
      </c>
      <c r="B19" s="5"/>
      <c r="C19" s="25">
        <v>374964521</v>
      </c>
      <c r="D19" s="26"/>
      <c r="E19" s="25">
        <v>1122486541039</v>
      </c>
      <c r="F19" s="26"/>
      <c r="G19" s="25">
        <v>880496937715</v>
      </c>
      <c r="H19" s="26"/>
      <c r="I19" s="25">
        <v>10926642</v>
      </c>
      <c r="J19" s="26"/>
      <c r="K19" s="25">
        <v>25097093718</v>
      </c>
      <c r="L19" s="26"/>
      <c r="M19" s="25">
        <v>-2400000</v>
      </c>
      <c r="N19" s="26"/>
      <c r="O19" s="25">
        <v>-5870734912</v>
      </c>
      <c r="P19" s="26"/>
      <c r="Q19" s="25">
        <f t="shared" si="0"/>
        <v>383491163</v>
      </c>
      <c r="R19" s="26"/>
      <c r="S19" s="25">
        <v>2196</v>
      </c>
      <c r="T19" s="26"/>
      <c r="U19" s="25">
        <v>1140401724791</v>
      </c>
      <c r="V19" s="26"/>
      <c r="W19" s="25">
        <v>841506562536</v>
      </c>
      <c r="X19" s="18"/>
      <c r="Y19" s="20">
        <f t="shared" si="1"/>
        <v>1.1021573273101164</v>
      </c>
    </row>
    <row r="20" spans="1:25" ht="40.5" customHeight="1" x14ac:dyDescent="0.2">
      <c r="A20" s="16" t="s">
        <v>21</v>
      </c>
      <c r="B20" s="5"/>
      <c r="C20" s="25">
        <v>736668414</v>
      </c>
      <c r="D20" s="26"/>
      <c r="E20" s="25">
        <v>1160252752050</v>
      </c>
      <c r="F20" s="26"/>
      <c r="G20" s="25">
        <v>813399943335</v>
      </c>
      <c r="H20" s="26"/>
      <c r="I20" s="25">
        <v>0</v>
      </c>
      <c r="J20" s="26"/>
      <c r="K20" s="25">
        <v>0</v>
      </c>
      <c r="L20" s="26"/>
      <c r="M20" s="25">
        <v>0</v>
      </c>
      <c r="N20" s="26"/>
      <c r="O20" s="25">
        <v>0</v>
      </c>
      <c r="P20" s="26"/>
      <c r="Q20" s="25">
        <f t="shared" si="0"/>
        <v>736668414</v>
      </c>
      <c r="R20" s="26"/>
      <c r="S20" s="25">
        <v>1064</v>
      </c>
      <c r="T20" s="26"/>
      <c r="U20" s="25">
        <v>1160252752050</v>
      </c>
      <c r="V20" s="26"/>
      <c r="W20" s="25">
        <v>783219492949</v>
      </c>
      <c r="X20" s="18"/>
      <c r="Y20" s="20">
        <f t="shared" si="1"/>
        <v>1.0258162460960307</v>
      </c>
    </row>
    <row r="21" spans="1:25" ht="40.5" customHeight="1" x14ac:dyDescent="0.2">
      <c r="A21" s="16" t="s">
        <v>22</v>
      </c>
      <c r="B21" s="5"/>
      <c r="C21" s="25">
        <v>143000000</v>
      </c>
      <c r="D21" s="26"/>
      <c r="E21" s="25">
        <v>367518223061</v>
      </c>
      <c r="F21" s="26"/>
      <c r="G21" s="25">
        <v>465254137920</v>
      </c>
      <c r="H21" s="26"/>
      <c r="I21" s="25">
        <v>7200000</v>
      </c>
      <c r="J21" s="26"/>
      <c r="K21" s="25">
        <v>32962052729</v>
      </c>
      <c r="L21" s="26"/>
      <c r="M21" s="25">
        <v>-52278007</v>
      </c>
      <c r="N21" s="26"/>
      <c r="O21" s="25">
        <v>-218196224657</v>
      </c>
      <c r="P21" s="26"/>
      <c r="Q21" s="25">
        <f t="shared" si="0"/>
        <v>97921993</v>
      </c>
      <c r="R21" s="26"/>
      <c r="S21" s="25">
        <v>4507</v>
      </c>
      <c r="T21" s="26"/>
      <c r="U21" s="25">
        <v>265131384329</v>
      </c>
      <c r="V21" s="26"/>
      <c r="W21" s="25">
        <v>440999008289</v>
      </c>
      <c r="X21" s="18"/>
      <c r="Y21" s="20">
        <f t="shared" si="1"/>
        <v>0.57759536284236956</v>
      </c>
    </row>
    <row r="22" spans="1:25" ht="40.5" customHeight="1" x14ac:dyDescent="0.2">
      <c r="A22" s="16" t="s">
        <v>23</v>
      </c>
      <c r="B22" s="5"/>
      <c r="C22" s="25">
        <v>132918399</v>
      </c>
      <c r="D22" s="26"/>
      <c r="E22" s="25">
        <v>371190844316</v>
      </c>
      <c r="F22" s="26"/>
      <c r="G22" s="25">
        <v>359271015650</v>
      </c>
      <c r="H22" s="26"/>
      <c r="I22" s="25">
        <v>0</v>
      </c>
      <c r="J22" s="26"/>
      <c r="K22" s="25">
        <v>0</v>
      </c>
      <c r="L22" s="26"/>
      <c r="M22" s="25">
        <v>0</v>
      </c>
      <c r="N22" s="26"/>
      <c r="O22" s="25">
        <v>0</v>
      </c>
      <c r="P22" s="26"/>
      <c r="Q22" s="25">
        <f t="shared" si="0"/>
        <v>132918399</v>
      </c>
      <c r="R22" s="26"/>
      <c r="S22" s="25">
        <v>2526</v>
      </c>
      <c r="T22" s="26"/>
      <c r="U22" s="25">
        <v>371190844316</v>
      </c>
      <c r="V22" s="26"/>
      <c r="W22" s="25">
        <v>335496704448</v>
      </c>
      <c r="X22" s="18"/>
      <c r="Y22" s="20">
        <f t="shared" si="1"/>
        <v>0.43941445920683564</v>
      </c>
    </row>
    <row r="23" spans="1:25" ht="40.5" customHeight="1" x14ac:dyDescent="0.2">
      <c r="A23" s="15" t="s">
        <v>24</v>
      </c>
      <c r="C23" s="27">
        <v>47000000</v>
      </c>
      <c r="D23" s="26"/>
      <c r="E23" s="27">
        <v>199153283477</v>
      </c>
      <c r="F23" s="26"/>
      <c r="G23" s="27">
        <v>247032112800</v>
      </c>
      <c r="H23" s="26"/>
      <c r="I23" s="27">
        <v>4480000</v>
      </c>
      <c r="J23" s="26"/>
      <c r="K23" s="27">
        <v>22952227004</v>
      </c>
      <c r="L23" s="26"/>
      <c r="M23" s="27">
        <v>-2922931</v>
      </c>
      <c r="N23" s="26"/>
      <c r="O23" s="27">
        <v>-16080164537</v>
      </c>
      <c r="P23" s="26"/>
      <c r="Q23" s="25">
        <f t="shared" si="0"/>
        <v>48557069</v>
      </c>
      <c r="R23" s="26"/>
      <c r="S23" s="27">
        <v>4610</v>
      </c>
      <c r="T23" s="26"/>
      <c r="U23" s="27">
        <v>209720163542</v>
      </c>
      <c r="V23" s="26"/>
      <c r="W23" s="27">
        <v>223677963543</v>
      </c>
      <c r="X23" s="18"/>
      <c r="Y23" s="20">
        <f t="shared" si="1"/>
        <v>0.29296064635999308</v>
      </c>
    </row>
    <row r="24" spans="1:25" ht="40.5" customHeight="1" x14ac:dyDescent="0.2">
      <c r="A24" s="16" t="s">
        <v>25</v>
      </c>
      <c r="B24" s="5"/>
      <c r="C24" s="25">
        <v>25143770</v>
      </c>
      <c r="D24" s="26"/>
      <c r="E24" s="25">
        <v>188687204794</v>
      </c>
      <c r="F24" s="26"/>
      <c r="G24" s="25">
        <v>161551568524</v>
      </c>
      <c r="H24" s="26"/>
      <c r="I24" s="25">
        <v>910000</v>
      </c>
      <c r="J24" s="26"/>
      <c r="K24" s="25">
        <v>6985170316</v>
      </c>
      <c r="L24" s="26"/>
      <c r="M24" s="25">
        <v>-3493770</v>
      </c>
      <c r="N24" s="26"/>
      <c r="O24" s="25">
        <v>-25942005993</v>
      </c>
      <c r="P24" s="26"/>
      <c r="Q24" s="25">
        <f t="shared" si="0"/>
        <v>22560000</v>
      </c>
      <c r="R24" s="26"/>
      <c r="S24" s="25">
        <v>8010</v>
      </c>
      <c r="T24" s="26"/>
      <c r="U24" s="25">
        <v>169455053374</v>
      </c>
      <c r="V24" s="26"/>
      <c r="W24" s="25">
        <v>180568263744</v>
      </c>
      <c r="X24" s="18"/>
      <c r="Y24" s="20">
        <f t="shared" si="1"/>
        <v>0.2364980189404064</v>
      </c>
    </row>
    <row r="25" spans="1:25" ht="40.5" customHeight="1" x14ac:dyDescent="0.2">
      <c r="A25" s="16" t="s">
        <v>26</v>
      </c>
      <c r="B25" s="5"/>
      <c r="C25" s="25">
        <v>378200000</v>
      </c>
      <c r="D25" s="26"/>
      <c r="E25" s="25">
        <v>194779357810</v>
      </c>
      <c r="F25" s="26"/>
      <c r="G25" s="25">
        <v>222212589984</v>
      </c>
      <c r="H25" s="26"/>
      <c r="I25" s="25">
        <v>28556274</v>
      </c>
      <c r="J25" s="26"/>
      <c r="K25" s="25">
        <v>14124743618</v>
      </c>
      <c r="L25" s="26"/>
      <c r="M25" s="25">
        <v>-25124124</v>
      </c>
      <c r="N25" s="26"/>
      <c r="O25" s="25">
        <v>-12743994890</v>
      </c>
      <c r="P25" s="26"/>
      <c r="Q25" s="25">
        <f t="shared" si="0"/>
        <v>381632150</v>
      </c>
      <c r="R25" s="26"/>
      <c r="S25" s="25">
        <v>472</v>
      </c>
      <c r="T25" s="26"/>
      <c r="U25" s="25">
        <v>195964794443</v>
      </c>
      <c r="V25" s="26"/>
      <c r="W25" s="25">
        <v>179993475715</v>
      </c>
      <c r="X25" s="18"/>
      <c r="Y25" s="20">
        <f t="shared" si="1"/>
        <v>0.23574519434459654</v>
      </c>
    </row>
    <row r="26" spans="1:25" ht="40.5" customHeight="1" x14ac:dyDescent="0.2">
      <c r="A26" s="16" t="s">
        <v>29</v>
      </c>
      <c r="C26" s="25">
        <v>8106112</v>
      </c>
      <c r="D26" s="26"/>
      <c r="E26" s="25">
        <v>126496258713</v>
      </c>
      <c r="F26" s="26"/>
      <c r="G26" s="25">
        <v>125711245027</v>
      </c>
      <c r="H26" s="26"/>
      <c r="I26" s="25">
        <v>297050</v>
      </c>
      <c r="J26" s="26"/>
      <c r="K26" s="25">
        <v>4679123147</v>
      </c>
      <c r="L26" s="26"/>
      <c r="M26" s="25">
        <v>-1203162</v>
      </c>
      <c r="N26" s="26"/>
      <c r="O26" s="25">
        <v>-19656546468</v>
      </c>
      <c r="P26" s="26"/>
      <c r="Q26" s="25">
        <f t="shared" si="0"/>
        <v>7200000</v>
      </c>
      <c r="R26" s="26"/>
      <c r="S26" s="25">
        <v>16890</v>
      </c>
      <c r="T26" s="26"/>
      <c r="U26" s="25">
        <v>112394183753</v>
      </c>
      <c r="V26" s="26"/>
      <c r="W26" s="25">
        <v>121515577920</v>
      </c>
      <c r="X26" s="18"/>
      <c r="Y26" s="20">
        <f t="shared" si="1"/>
        <v>0.15915417722143055</v>
      </c>
    </row>
    <row r="27" spans="1:25" ht="40.5" customHeight="1" x14ac:dyDescent="0.2">
      <c r="A27" s="16" t="s">
        <v>205</v>
      </c>
      <c r="B27" s="5"/>
      <c r="C27" s="25">
        <v>30718316</v>
      </c>
      <c r="D27" s="26"/>
      <c r="E27" s="25">
        <v>68605443020</v>
      </c>
      <c r="F27" s="26"/>
      <c r="G27" s="25">
        <v>68419088307</v>
      </c>
      <c r="H27" s="26"/>
      <c r="I27" s="25">
        <v>0</v>
      </c>
      <c r="J27" s="26"/>
      <c r="K27" s="25">
        <v>0</v>
      </c>
      <c r="L27" s="26"/>
      <c r="M27" s="25">
        <v>0</v>
      </c>
      <c r="N27" s="26"/>
      <c r="O27" s="25">
        <v>0</v>
      </c>
      <c r="P27" s="26"/>
      <c r="Q27" s="25">
        <f t="shared" si="0"/>
        <v>30718316</v>
      </c>
      <c r="R27" s="26"/>
      <c r="S27" s="25">
        <v>2264</v>
      </c>
      <c r="T27" s="26"/>
      <c r="U27" s="25">
        <v>68605443020</v>
      </c>
      <c r="V27" s="26"/>
      <c r="W27" s="25">
        <v>69493412260</v>
      </c>
      <c r="X27" s="18"/>
      <c r="Y27" s="20">
        <f t="shared" si="1"/>
        <v>9.1018510053348517E-2</v>
      </c>
    </row>
    <row r="28" spans="1:25" ht="40.5" customHeight="1" x14ac:dyDescent="0.2">
      <c r="A28" s="16" t="s">
        <v>27</v>
      </c>
      <c r="B28" s="5"/>
      <c r="C28" s="25">
        <v>7795094</v>
      </c>
      <c r="D28" s="26"/>
      <c r="E28" s="25">
        <v>136950392264</v>
      </c>
      <c r="F28" s="26"/>
      <c r="G28" s="25">
        <v>79838989717</v>
      </c>
      <c r="H28" s="26"/>
      <c r="I28" s="25">
        <v>0</v>
      </c>
      <c r="J28" s="26"/>
      <c r="K28" s="25">
        <v>0</v>
      </c>
      <c r="L28" s="26"/>
      <c r="M28" s="25">
        <v>-795094</v>
      </c>
      <c r="N28" s="26"/>
      <c r="O28" s="25">
        <v>-7007399445</v>
      </c>
      <c r="P28" s="26"/>
      <c r="Q28" s="25">
        <f t="shared" si="0"/>
        <v>7000000</v>
      </c>
      <c r="R28" s="26"/>
      <c r="S28" s="25">
        <v>9070</v>
      </c>
      <c r="T28" s="26"/>
      <c r="U28" s="25">
        <v>122981550425</v>
      </c>
      <c r="V28" s="26"/>
      <c r="W28" s="25">
        <v>63441747600</v>
      </c>
      <c r="X28" s="18"/>
      <c r="Y28" s="20">
        <f t="shared" si="1"/>
        <v>8.3092384644008824E-2</v>
      </c>
    </row>
    <row r="29" spans="1:25" ht="40.5" customHeight="1" x14ac:dyDescent="0.2">
      <c r="A29" s="16" t="s">
        <v>28</v>
      </c>
      <c r="B29" s="5"/>
      <c r="C29" s="25">
        <v>964252</v>
      </c>
      <c r="D29" s="26"/>
      <c r="E29" s="25">
        <v>2140280437</v>
      </c>
      <c r="F29" s="26"/>
      <c r="G29" s="25">
        <v>2019536177</v>
      </c>
      <c r="H29" s="26"/>
      <c r="I29" s="25">
        <v>0</v>
      </c>
      <c r="J29" s="26"/>
      <c r="K29" s="25">
        <v>0</v>
      </c>
      <c r="L29" s="26"/>
      <c r="M29" s="25">
        <v>-879171</v>
      </c>
      <c r="N29" s="26"/>
      <c r="O29" s="25">
        <v>-2066238682</v>
      </c>
      <c r="P29" s="26"/>
      <c r="Q29" s="25">
        <f t="shared" si="0"/>
        <v>85081</v>
      </c>
      <c r="R29" s="26"/>
      <c r="S29" s="25">
        <v>2257</v>
      </c>
      <c r="T29" s="26"/>
      <c r="U29" s="25">
        <v>188848142</v>
      </c>
      <c r="V29" s="26"/>
      <c r="W29" s="25">
        <v>191881875</v>
      </c>
      <c r="X29" s="18"/>
      <c r="Y29" s="20">
        <f t="shared" si="1"/>
        <v>2.5131594205506438E-4</v>
      </c>
    </row>
    <row r="30" spans="1:25" ht="40.5" customHeight="1" thickBot="1" x14ac:dyDescent="0.25">
      <c r="A30" s="16" t="s">
        <v>204</v>
      </c>
      <c r="B30" s="5"/>
      <c r="C30" s="25">
        <v>453765</v>
      </c>
      <c r="D30" s="26"/>
      <c r="E30" s="25">
        <v>553139535</v>
      </c>
      <c r="F30" s="26"/>
      <c r="G30" s="25">
        <v>278399965</v>
      </c>
      <c r="H30" s="26"/>
      <c r="I30" s="25">
        <v>0</v>
      </c>
      <c r="J30" s="26"/>
      <c r="K30" s="25">
        <v>0</v>
      </c>
      <c r="L30" s="26"/>
      <c r="M30" s="25">
        <v>-453765</v>
      </c>
      <c r="N30" s="26"/>
      <c r="O30" s="25">
        <v>-321474897</v>
      </c>
      <c r="P30" s="26"/>
      <c r="Q30" s="25">
        <f t="shared" si="0"/>
        <v>0</v>
      </c>
      <c r="R30" s="26"/>
      <c r="S30" s="25">
        <v>0</v>
      </c>
      <c r="T30" s="26"/>
      <c r="U30" s="25">
        <v>0</v>
      </c>
      <c r="V30" s="26"/>
      <c r="W30" s="25">
        <v>0</v>
      </c>
      <c r="X30" s="18"/>
      <c r="Y30" s="20">
        <f t="shared" si="1"/>
        <v>0</v>
      </c>
    </row>
    <row r="31" spans="1:25" ht="40.5" customHeight="1" thickBot="1" x14ac:dyDescent="0.25">
      <c r="A31" s="16"/>
      <c r="B31" s="5"/>
      <c r="C31" s="29">
        <f>SUM(C11:C30)</f>
        <v>16014703386</v>
      </c>
      <c r="D31" s="30"/>
      <c r="E31" s="29">
        <f>SUM(E11:E30)</f>
        <v>63549744715615</v>
      </c>
      <c r="F31" s="30"/>
      <c r="G31" s="29">
        <f>SUM(G11:G30)</f>
        <v>65083682986799</v>
      </c>
      <c r="H31" s="30"/>
      <c r="I31" s="29">
        <f>SUM(I11:I30)</f>
        <v>142012333</v>
      </c>
      <c r="J31" s="30"/>
      <c r="K31" s="29">
        <f>SUM(K11:K30)</f>
        <v>716919409111</v>
      </c>
      <c r="L31" s="30"/>
      <c r="M31" s="29">
        <f>SUM(M11:M30)</f>
        <v>-1831782600</v>
      </c>
      <c r="N31" s="30"/>
      <c r="O31" s="29">
        <f>SUM(O11:O30)</f>
        <v>-6633598932727</v>
      </c>
      <c r="P31" s="30"/>
      <c r="Q31" s="29">
        <f>SUM(Q11:Q30)</f>
        <v>14324933119</v>
      </c>
      <c r="R31" s="30"/>
      <c r="S31" s="31"/>
      <c r="T31" s="30"/>
      <c r="U31" s="29">
        <f>SUM(U11:U30)</f>
        <v>59540538837881</v>
      </c>
      <c r="V31" s="30"/>
      <c r="W31" s="29">
        <f>SUM(W11:W30)</f>
        <v>59063680903587</v>
      </c>
      <c r="X31" s="22"/>
      <c r="Y31" s="23">
        <f>SUM(Y11:Y30)</f>
        <v>77.358242447467632</v>
      </c>
    </row>
    <row r="32" spans="1:25" ht="13.5" thickTop="1" x14ac:dyDescent="0.2"/>
    <row r="33" spans="3:25" ht="22.5" hidden="1" x14ac:dyDescent="0.2">
      <c r="C33" s="25">
        <v>16014703386</v>
      </c>
      <c r="D33" s="25"/>
      <c r="E33" s="25">
        <v>62388938824030</v>
      </c>
      <c r="F33" s="25"/>
      <c r="G33" s="25">
        <v>1881065819469</v>
      </c>
      <c r="H33" s="25"/>
      <c r="I33" s="25">
        <v>142012333</v>
      </c>
      <c r="J33" s="25"/>
      <c r="K33" s="25">
        <v>716919409111</v>
      </c>
      <c r="L33" s="25"/>
      <c r="M33" s="25">
        <v>-1831782600</v>
      </c>
      <c r="N33" s="25"/>
      <c r="O33" s="25">
        <v>-6633598932727</v>
      </c>
      <c r="P33" s="25"/>
      <c r="Q33" s="25">
        <f>C31+I31+M31</f>
        <v>14324933119</v>
      </c>
      <c r="R33" s="25"/>
      <c r="S33" s="25"/>
      <c r="T33" s="25"/>
      <c r="U33" s="25">
        <v>58380286085831</v>
      </c>
      <c r="V33" s="25"/>
      <c r="W33" s="25">
        <v>-99824675193</v>
      </c>
      <c r="X33" s="25"/>
      <c r="Y33" s="33">
        <v>77.36</v>
      </c>
    </row>
    <row r="34" spans="3:25" ht="22.5" hidden="1" x14ac:dyDescent="0.2">
      <c r="C34" s="25">
        <f>C33-C31</f>
        <v>0</v>
      </c>
      <c r="D34" s="25"/>
      <c r="E34" s="25">
        <v>1160805891585</v>
      </c>
      <c r="F34" s="25"/>
      <c r="G34" s="25">
        <v>-347127548285</v>
      </c>
      <c r="H34" s="25"/>
      <c r="I34" s="25">
        <f>I33-I31</f>
        <v>0</v>
      </c>
      <c r="J34" s="25"/>
      <c r="K34" s="25">
        <f>K33-K31</f>
        <v>0</v>
      </c>
      <c r="L34" s="25"/>
      <c r="M34" s="25">
        <f>M33-M31</f>
        <v>0</v>
      </c>
      <c r="N34" s="25"/>
      <c r="O34" s="25">
        <f>O33-O31</f>
        <v>0</v>
      </c>
      <c r="P34" s="25"/>
      <c r="Q34" s="25">
        <f>Q33-Q31</f>
        <v>0</v>
      </c>
      <c r="R34" s="25"/>
      <c r="S34" s="25"/>
      <c r="T34" s="25"/>
      <c r="U34" s="25">
        <v>1160252752050</v>
      </c>
      <c r="V34" s="25"/>
      <c r="W34" s="25">
        <v>-377033259101</v>
      </c>
      <c r="X34" s="25"/>
      <c r="Y34" s="25">
        <f>Y33-Y31</f>
        <v>1.7575525323678676E-3</v>
      </c>
    </row>
    <row r="35" spans="3:25" ht="22.5" hidden="1" x14ac:dyDescent="0.2">
      <c r="C35" s="25"/>
      <c r="D35" s="25"/>
      <c r="E35" s="25">
        <f>SUM(E33:E34)</f>
        <v>63549744715615</v>
      </c>
      <c r="F35" s="25"/>
      <c r="G35" s="25">
        <f>E35+G33+G34</f>
        <v>65083682986799</v>
      </c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>
        <f>U33+U34</f>
        <v>59540538837881</v>
      </c>
      <c r="V35" s="25"/>
      <c r="W35" s="25">
        <f>SUM(W33:W34)</f>
        <v>-476857934294</v>
      </c>
      <c r="X35" s="25"/>
      <c r="Y35" s="25"/>
    </row>
    <row r="36" spans="3:25" ht="22.5" hidden="1" x14ac:dyDescent="0.2">
      <c r="E36" s="25">
        <f>E35-E31</f>
        <v>0</v>
      </c>
      <c r="G36" s="25">
        <f>G35-G31</f>
        <v>0</v>
      </c>
      <c r="K36" s="25"/>
      <c r="U36" s="25">
        <f>U35-U31</f>
        <v>0</v>
      </c>
      <c r="W36" s="25">
        <f>U35+W35</f>
        <v>59063680903587</v>
      </c>
    </row>
    <row r="37" spans="3:25" ht="22.5" hidden="1" x14ac:dyDescent="0.2">
      <c r="E37" s="25"/>
      <c r="W37" s="25">
        <f>W36-W31</f>
        <v>0</v>
      </c>
    </row>
    <row r="38" spans="3:25" hidden="1" x14ac:dyDescent="0.2"/>
    <row r="39" spans="3:25" hidden="1" x14ac:dyDescent="0.2"/>
    <row r="40" spans="3:25" ht="22.5" hidden="1" x14ac:dyDescent="0.2">
      <c r="W40" s="25"/>
    </row>
    <row r="41" spans="3:25" ht="22.5" hidden="1" x14ac:dyDescent="0.2">
      <c r="W41" s="25">
        <f>58380286085831</f>
        <v>58380286085831</v>
      </c>
    </row>
    <row r="42" spans="3:25" ht="22.5" hidden="1" x14ac:dyDescent="0.2">
      <c r="W42" s="25">
        <f>-99824675193</f>
        <v>-99824675193</v>
      </c>
    </row>
    <row r="43" spans="3:25" ht="22.5" hidden="1" x14ac:dyDescent="0.2">
      <c r="W43" s="25">
        <f>-377033259101</f>
        <v>-377033259101</v>
      </c>
    </row>
    <row r="44" spans="3:25" ht="22.5" hidden="1" x14ac:dyDescent="0.2">
      <c r="W44" s="25">
        <f>1160252752050</f>
        <v>1160252752050</v>
      </c>
    </row>
    <row r="45" spans="3:25" ht="22.5" hidden="1" x14ac:dyDescent="0.2">
      <c r="W45" s="25">
        <f>SUM(W41:W44)</f>
        <v>59063680903587</v>
      </c>
    </row>
    <row r="46" spans="3:25" ht="22.5" hidden="1" x14ac:dyDescent="0.2">
      <c r="W46" s="25">
        <f>W45-W31</f>
        <v>0</v>
      </c>
    </row>
    <row r="47" spans="3:25" ht="22.5" x14ac:dyDescent="0.2">
      <c r="W47" s="25"/>
    </row>
    <row r="48" spans="3:25" ht="22.5" x14ac:dyDescent="0.2">
      <c r="W48" s="25"/>
    </row>
    <row r="49" spans="23:23" ht="22.5" x14ac:dyDescent="0.2">
      <c r="W49" s="25"/>
    </row>
    <row r="50" spans="23:23" ht="22.5" x14ac:dyDescent="0.2">
      <c r="W50" s="25"/>
    </row>
  </sheetData>
  <sortState xmlns:xlrd2="http://schemas.microsoft.com/office/spreadsheetml/2017/richdata2" ref="A11:Y30">
    <sortCondition descending="1" ref="W11:W30"/>
  </sortState>
  <mergeCells count="20">
    <mergeCell ref="C8:G8"/>
    <mergeCell ref="A9:A10"/>
    <mergeCell ref="I8:O8"/>
    <mergeCell ref="Q8:Y8"/>
    <mergeCell ref="I9:K9"/>
    <mergeCell ref="M9:O9"/>
    <mergeCell ref="C9:C10"/>
    <mergeCell ref="E9:E10"/>
    <mergeCell ref="G9:G10"/>
    <mergeCell ref="Q9:Q10"/>
    <mergeCell ref="S9:S10"/>
    <mergeCell ref="U9:U10"/>
    <mergeCell ref="W9:W10"/>
    <mergeCell ref="Y9:Y10"/>
    <mergeCell ref="C7:Y7"/>
    <mergeCell ref="A6:Y6"/>
    <mergeCell ref="A1:Y1"/>
    <mergeCell ref="A2:Y2"/>
    <mergeCell ref="A3:Y3"/>
    <mergeCell ref="A5:Y5"/>
  </mergeCells>
  <pageMargins left="0.39" right="0.39" top="0.39" bottom="0.39" header="0" footer="0"/>
  <pageSetup paperSize="9" scale="4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FE3E2-5716-4D00-B3BC-EC41F9FD075A}">
  <dimension ref="A1:R30"/>
  <sheetViews>
    <sheetView rightToLeft="1" tabSelected="1" view="pageBreakPreview" topLeftCell="A16" zoomScale="69" zoomScaleNormal="100" zoomScaleSheetLayoutView="69" workbookViewId="0">
      <selection activeCell="A27" sqref="A27:XFD30"/>
    </sheetView>
  </sheetViews>
  <sheetFormatPr defaultRowHeight="15.75" x14ac:dyDescent="0.4"/>
  <cols>
    <col min="1" max="1" width="43.140625" style="47" bestFit="1" customWidth="1"/>
    <col min="2" max="2" width="1.42578125" style="47" customWidth="1"/>
    <col min="3" max="3" width="18" style="47" customWidth="1"/>
    <col min="4" max="4" width="1.42578125" style="47" customWidth="1"/>
    <col min="5" max="5" width="19.28515625" style="47" customWidth="1"/>
    <col min="6" max="6" width="1.42578125" style="47" customWidth="1"/>
    <col min="7" max="7" width="17.5703125" style="47" customWidth="1"/>
    <col min="8" max="8" width="1.42578125" style="47" customWidth="1"/>
    <col min="9" max="9" width="16.85546875" style="47" customWidth="1"/>
    <col min="10" max="10" width="1.42578125" style="47" customWidth="1"/>
    <col min="11" max="11" width="19.5703125" style="47" customWidth="1"/>
    <col min="12" max="12" width="1.42578125" style="47" customWidth="1"/>
    <col min="13" max="13" width="16.140625" style="47" bestFit="1" customWidth="1"/>
    <col min="14" max="14" width="1.42578125" style="47" customWidth="1"/>
    <col min="15" max="15" width="16.28515625" style="47" customWidth="1"/>
    <col min="16" max="16" width="1.42578125" style="47" customWidth="1"/>
    <col min="17" max="17" width="19.28515625" style="47" customWidth="1"/>
    <col min="18" max="18" width="1.42578125" style="47" customWidth="1"/>
    <col min="19" max="20" width="9.140625" style="47"/>
    <col min="21" max="21" width="29.7109375" style="47" bestFit="1" customWidth="1"/>
    <col min="22" max="22" width="12.85546875" style="47" bestFit="1" customWidth="1"/>
    <col min="23" max="16384" width="9.140625" style="47"/>
  </cols>
  <sheetData>
    <row r="1" spans="1:17" ht="38.25" customHeight="1" x14ac:dyDescent="0.4">
      <c r="A1" s="225" t="s">
        <v>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38.25" customHeight="1" x14ac:dyDescent="0.4">
      <c r="A2" s="225" t="s">
        <v>77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</row>
    <row r="3" spans="1:17" ht="38.25" customHeight="1" x14ac:dyDescent="0.4">
      <c r="A3" s="225" t="s">
        <v>230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</row>
    <row r="4" spans="1:17" ht="38.25" customHeight="1" x14ac:dyDescent="0.4"/>
    <row r="5" spans="1:17" ht="38.25" customHeight="1" x14ac:dyDescent="0.4">
      <c r="A5" s="223" t="s">
        <v>187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</row>
    <row r="6" spans="1:17" ht="38.25" customHeight="1" x14ac:dyDescent="0.4">
      <c r="C6" s="206" t="s">
        <v>145</v>
      </c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</row>
    <row r="7" spans="1:17" ht="38.25" customHeight="1" thickBot="1" x14ac:dyDescent="0.45">
      <c r="C7" s="224" t="s">
        <v>245</v>
      </c>
      <c r="D7" s="224"/>
      <c r="E7" s="224"/>
      <c r="F7" s="224"/>
      <c r="G7" s="224"/>
      <c r="H7" s="224"/>
      <c r="I7" s="224"/>
      <c r="J7" s="224"/>
      <c r="K7" s="224"/>
      <c r="L7" s="115"/>
      <c r="M7" s="224" t="s">
        <v>246</v>
      </c>
      <c r="N7" s="224"/>
      <c r="O7" s="224"/>
      <c r="P7" s="224"/>
      <c r="Q7" s="224"/>
    </row>
    <row r="8" spans="1:17" ht="38.25" customHeight="1" thickBot="1" x14ac:dyDescent="0.65">
      <c r="A8" s="89" t="s">
        <v>135</v>
      </c>
      <c r="B8" s="54"/>
      <c r="C8" s="116" t="s">
        <v>33</v>
      </c>
      <c r="D8" s="54"/>
      <c r="E8" s="116" t="s">
        <v>6</v>
      </c>
      <c r="F8" s="54"/>
      <c r="G8" s="116" t="s">
        <v>136</v>
      </c>
      <c r="H8" s="54"/>
      <c r="I8" s="116" t="s">
        <v>137</v>
      </c>
      <c r="J8" s="54"/>
      <c r="K8" s="116" t="s">
        <v>138</v>
      </c>
      <c r="L8" s="54"/>
      <c r="M8" s="116" t="s">
        <v>136</v>
      </c>
      <c r="N8" s="117"/>
      <c r="O8" s="116" t="s">
        <v>137</v>
      </c>
      <c r="P8" s="117"/>
      <c r="Q8" s="116" t="s">
        <v>138</v>
      </c>
    </row>
    <row r="9" spans="1:17" ht="39.75" customHeight="1" x14ac:dyDescent="0.4">
      <c r="A9" s="41" t="s">
        <v>217</v>
      </c>
      <c r="C9" s="48" t="s">
        <v>42</v>
      </c>
      <c r="D9" s="48"/>
      <c r="E9" s="48">
        <v>10280000</v>
      </c>
      <c r="F9" s="48"/>
      <c r="G9" s="48">
        <v>0</v>
      </c>
      <c r="H9" s="48"/>
      <c r="I9" s="48">
        <v>0</v>
      </c>
      <c r="J9" s="48"/>
      <c r="K9" s="48">
        <v>0</v>
      </c>
      <c r="L9" s="48"/>
      <c r="M9" s="48">
        <v>-875288</v>
      </c>
      <c r="N9" s="48"/>
      <c r="O9" s="48">
        <v>0</v>
      </c>
      <c r="P9" s="48"/>
      <c r="Q9" s="48">
        <v>849800000</v>
      </c>
    </row>
    <row r="10" spans="1:17" ht="39.75" customHeight="1" x14ac:dyDescent="0.4">
      <c r="A10" s="41" t="s">
        <v>219</v>
      </c>
      <c r="C10" s="48" t="s">
        <v>199</v>
      </c>
      <c r="D10" s="48"/>
      <c r="E10" s="48">
        <v>22678000</v>
      </c>
      <c r="F10" s="48"/>
      <c r="G10" s="48">
        <v>0</v>
      </c>
      <c r="H10" s="48"/>
      <c r="I10" s="48">
        <v>0</v>
      </c>
      <c r="J10" s="48"/>
      <c r="K10" s="48">
        <v>0</v>
      </c>
      <c r="L10" s="48"/>
      <c r="M10" s="48">
        <v>-2565934</v>
      </c>
      <c r="N10" s="48"/>
      <c r="O10" s="48">
        <v>0</v>
      </c>
      <c r="P10" s="48"/>
      <c r="Q10" s="48">
        <v>595054896</v>
      </c>
    </row>
    <row r="11" spans="1:17" ht="39.75" customHeight="1" x14ac:dyDescent="0.4">
      <c r="A11" s="41" t="s">
        <v>220</v>
      </c>
      <c r="C11" s="48" t="s">
        <v>199</v>
      </c>
      <c r="D11" s="48"/>
      <c r="E11" s="48">
        <v>11475000</v>
      </c>
      <c r="F11" s="48"/>
      <c r="G11" s="48">
        <v>0</v>
      </c>
      <c r="H11" s="48"/>
      <c r="I11" s="48">
        <v>0</v>
      </c>
      <c r="J11" s="48"/>
      <c r="K11" s="48">
        <v>0</v>
      </c>
      <c r="L11" s="48"/>
      <c r="M11" s="48">
        <v>-666878</v>
      </c>
      <c r="N11" s="48"/>
      <c r="O11" s="48">
        <v>0</v>
      </c>
      <c r="P11" s="48"/>
      <c r="Q11" s="48">
        <v>557502335</v>
      </c>
    </row>
    <row r="12" spans="1:17" ht="39.75" customHeight="1" x14ac:dyDescent="0.4">
      <c r="A12" s="41" t="s">
        <v>221</v>
      </c>
      <c r="C12" s="48" t="s">
        <v>199</v>
      </c>
      <c r="D12" s="48"/>
      <c r="E12" s="48">
        <v>22322000</v>
      </c>
      <c r="F12" s="48"/>
      <c r="G12" s="48">
        <v>0</v>
      </c>
      <c r="H12" s="48"/>
      <c r="I12" s="48">
        <v>0</v>
      </c>
      <c r="J12" s="48"/>
      <c r="K12" s="48">
        <v>0</v>
      </c>
      <c r="L12" s="48"/>
      <c r="M12" s="48">
        <v>-819027</v>
      </c>
      <c r="N12" s="48"/>
      <c r="O12" s="48">
        <v>0</v>
      </c>
      <c r="P12" s="48"/>
      <c r="Q12" s="48">
        <v>167495434</v>
      </c>
    </row>
    <row r="13" spans="1:17" ht="39.75" customHeight="1" x14ac:dyDescent="0.4">
      <c r="A13" s="41" t="s">
        <v>222</v>
      </c>
      <c r="C13" s="48" t="s">
        <v>199</v>
      </c>
      <c r="D13" s="48"/>
      <c r="E13" s="48">
        <v>6650000</v>
      </c>
      <c r="F13" s="48"/>
      <c r="G13" s="48">
        <v>0</v>
      </c>
      <c r="H13" s="48"/>
      <c r="I13" s="48">
        <v>0</v>
      </c>
      <c r="J13" s="48"/>
      <c r="K13" s="48">
        <v>0</v>
      </c>
      <c r="L13" s="48"/>
      <c r="M13" s="48">
        <v>-138412</v>
      </c>
      <c r="N13" s="48"/>
      <c r="O13" s="48">
        <v>0</v>
      </c>
      <c r="P13" s="48"/>
      <c r="Q13" s="48">
        <v>134386000</v>
      </c>
    </row>
    <row r="14" spans="1:17" ht="39.75" customHeight="1" x14ac:dyDescent="0.4">
      <c r="A14" s="41" t="s">
        <v>193</v>
      </c>
      <c r="C14" s="48" t="s">
        <v>42</v>
      </c>
      <c r="D14" s="48"/>
      <c r="E14" s="48">
        <v>3500000</v>
      </c>
      <c r="F14" s="48"/>
      <c r="G14" s="48">
        <v>0</v>
      </c>
      <c r="H14" s="48"/>
      <c r="I14" s="48">
        <v>0</v>
      </c>
      <c r="J14" s="48"/>
      <c r="K14" s="48">
        <v>0</v>
      </c>
      <c r="L14" s="48"/>
      <c r="M14" s="48">
        <v>-72100</v>
      </c>
      <c r="N14" s="48"/>
      <c r="O14" s="48">
        <v>0</v>
      </c>
      <c r="P14" s="48"/>
      <c r="Q14" s="48">
        <v>70000000</v>
      </c>
    </row>
    <row r="15" spans="1:17" ht="39.75" customHeight="1" x14ac:dyDescent="0.4">
      <c r="A15" s="41" t="s">
        <v>223</v>
      </c>
      <c r="C15" s="48" t="s">
        <v>199</v>
      </c>
      <c r="D15" s="48"/>
      <c r="E15" s="48">
        <v>1350000</v>
      </c>
      <c r="F15" s="48"/>
      <c r="G15" s="48">
        <v>0</v>
      </c>
      <c r="H15" s="48"/>
      <c r="I15" s="48">
        <v>0</v>
      </c>
      <c r="J15" s="48"/>
      <c r="K15" s="48">
        <v>0</v>
      </c>
      <c r="L15" s="48"/>
      <c r="M15" s="48">
        <v>-15347</v>
      </c>
      <c r="N15" s="48"/>
      <c r="O15" s="48">
        <v>0</v>
      </c>
      <c r="P15" s="48"/>
      <c r="Q15" s="48">
        <v>14900000</v>
      </c>
    </row>
    <row r="16" spans="1:17" ht="39.75" customHeight="1" x14ac:dyDescent="0.4">
      <c r="A16" s="41" t="s">
        <v>224</v>
      </c>
      <c r="C16" s="48" t="s">
        <v>200</v>
      </c>
      <c r="D16" s="48"/>
      <c r="E16" s="48">
        <v>160000</v>
      </c>
      <c r="F16" s="48"/>
      <c r="G16" s="48">
        <v>0</v>
      </c>
      <c r="H16" s="48"/>
      <c r="I16" s="48">
        <v>0</v>
      </c>
      <c r="J16" s="48"/>
      <c r="K16" s="48">
        <v>0</v>
      </c>
      <c r="L16" s="48"/>
      <c r="M16" s="48">
        <v>-8240</v>
      </c>
      <c r="N16" s="48"/>
      <c r="O16" s="48">
        <v>0</v>
      </c>
      <c r="P16" s="48"/>
      <c r="Q16" s="48">
        <v>8000000</v>
      </c>
    </row>
    <row r="17" spans="1:18" ht="39.75" customHeight="1" x14ac:dyDescent="0.4">
      <c r="A17" s="41" t="s">
        <v>225</v>
      </c>
      <c r="C17" s="48" t="s">
        <v>200</v>
      </c>
      <c r="D17" s="48"/>
      <c r="E17" s="48">
        <v>3000</v>
      </c>
      <c r="F17" s="48"/>
      <c r="G17" s="48">
        <v>0</v>
      </c>
      <c r="H17" s="48"/>
      <c r="I17" s="48">
        <v>0</v>
      </c>
      <c r="J17" s="48"/>
      <c r="K17" s="48">
        <v>0</v>
      </c>
      <c r="L17" s="48"/>
      <c r="M17" s="48">
        <v>-618</v>
      </c>
      <c r="N17" s="48"/>
      <c r="O17" s="48">
        <v>0</v>
      </c>
      <c r="P17" s="48"/>
      <c r="Q17" s="48">
        <v>600000</v>
      </c>
    </row>
    <row r="18" spans="1:18" ht="39.75" customHeight="1" x14ac:dyDescent="0.4">
      <c r="A18" s="41" t="s">
        <v>201</v>
      </c>
      <c r="C18" s="48" t="s">
        <v>218</v>
      </c>
      <c r="E18" s="48" t="s">
        <v>41</v>
      </c>
      <c r="G18" s="48">
        <v>0</v>
      </c>
      <c r="I18" s="105">
        <v>0</v>
      </c>
      <c r="K18" s="105">
        <v>0</v>
      </c>
      <c r="M18" s="105">
        <v>0</v>
      </c>
      <c r="N18" s="48"/>
      <c r="O18" s="105">
        <v>0</v>
      </c>
      <c r="Q18" s="105">
        <v>-138</v>
      </c>
    </row>
    <row r="19" spans="1:18" ht="39.75" customHeight="1" x14ac:dyDescent="0.4">
      <c r="A19" s="41" t="s">
        <v>226</v>
      </c>
      <c r="C19" s="48" t="s">
        <v>199</v>
      </c>
      <c r="D19" s="48"/>
      <c r="E19" s="48">
        <v>5000</v>
      </c>
      <c r="F19" s="48"/>
      <c r="G19" s="48">
        <v>0</v>
      </c>
      <c r="H19" s="48"/>
      <c r="I19" s="48">
        <v>0</v>
      </c>
      <c r="J19" s="48"/>
      <c r="K19" s="48">
        <v>0</v>
      </c>
      <c r="L19" s="48"/>
      <c r="M19" s="48">
        <v>-6140</v>
      </c>
      <c r="N19" s="48"/>
      <c r="O19" s="48">
        <v>-47500</v>
      </c>
      <c r="P19" s="48"/>
      <c r="Q19" s="48">
        <v>-9425859</v>
      </c>
    </row>
    <row r="20" spans="1:18" ht="39.75" customHeight="1" x14ac:dyDescent="0.4">
      <c r="A20" s="41" t="s">
        <v>229</v>
      </c>
      <c r="C20" s="48" t="s">
        <v>200</v>
      </c>
      <c r="D20" s="48"/>
      <c r="E20" s="48">
        <v>2214000</v>
      </c>
      <c r="F20" s="48"/>
      <c r="G20" s="48">
        <v>0</v>
      </c>
      <c r="H20" s="48"/>
      <c r="I20" s="48">
        <v>0</v>
      </c>
      <c r="J20" s="48"/>
      <c r="K20" s="48">
        <v>0</v>
      </c>
      <c r="L20" s="48"/>
      <c r="M20" s="48">
        <v>-1896233</v>
      </c>
      <c r="N20" s="48"/>
      <c r="O20" s="48">
        <v>-2673000</v>
      </c>
      <c r="P20" s="48"/>
      <c r="Q20" s="48">
        <v>-688673287</v>
      </c>
    </row>
    <row r="21" spans="1:18" ht="39.75" customHeight="1" x14ac:dyDescent="0.4">
      <c r="A21" s="41" t="s">
        <v>197</v>
      </c>
      <c r="C21" s="48" t="s">
        <v>42</v>
      </c>
      <c r="D21" s="48"/>
      <c r="E21" s="48">
        <v>648000</v>
      </c>
      <c r="F21" s="48"/>
      <c r="G21" s="48">
        <v>0</v>
      </c>
      <c r="H21" s="48"/>
      <c r="I21" s="48">
        <v>0</v>
      </c>
      <c r="J21" s="48"/>
      <c r="K21" s="48">
        <v>0</v>
      </c>
      <c r="L21" s="48"/>
      <c r="M21" s="48">
        <v>-908688</v>
      </c>
      <c r="N21" s="48"/>
      <c r="O21" s="48">
        <v>0</v>
      </c>
      <c r="P21" s="48"/>
      <c r="Q21" s="48">
        <v>-901670936</v>
      </c>
    </row>
    <row r="22" spans="1:18" ht="39.75" customHeight="1" x14ac:dyDescent="0.4">
      <c r="A22" s="41" t="s">
        <v>227</v>
      </c>
      <c r="C22" s="48" t="s">
        <v>199</v>
      </c>
      <c r="D22" s="48"/>
      <c r="E22" s="48">
        <v>2111000</v>
      </c>
      <c r="F22" s="48"/>
      <c r="G22" s="48">
        <v>0</v>
      </c>
      <c r="H22" s="48"/>
      <c r="I22" s="48">
        <v>0</v>
      </c>
      <c r="J22" s="48"/>
      <c r="K22" s="48">
        <v>0</v>
      </c>
      <c r="L22" s="48"/>
      <c r="M22" s="48">
        <v>-2438040</v>
      </c>
      <c r="N22" s="48"/>
      <c r="O22" s="48">
        <v>-21110000</v>
      </c>
      <c r="P22" s="48"/>
      <c r="Q22" s="48">
        <v>-4020951392</v>
      </c>
    </row>
    <row r="23" spans="1:18" ht="39.75" customHeight="1" x14ac:dyDescent="0.4">
      <c r="A23" s="41" t="s">
        <v>216</v>
      </c>
      <c r="C23" s="48" t="s">
        <v>42</v>
      </c>
      <c r="D23" s="48"/>
      <c r="E23" s="48">
        <v>15914000</v>
      </c>
      <c r="F23" s="48"/>
      <c r="G23" s="48">
        <v>0</v>
      </c>
      <c r="H23" s="48"/>
      <c r="I23" s="48">
        <v>0</v>
      </c>
      <c r="J23" s="48"/>
      <c r="K23" s="48">
        <v>0</v>
      </c>
      <c r="L23" s="48"/>
      <c r="M23" s="48">
        <v>-8144328</v>
      </c>
      <c r="N23" s="48"/>
      <c r="O23" s="48">
        <v>-61503000</v>
      </c>
      <c r="P23" s="48"/>
      <c r="Q23" s="48">
        <v>-4962770897</v>
      </c>
    </row>
    <row r="24" spans="1:18" ht="39.75" customHeight="1" thickBot="1" x14ac:dyDescent="0.45">
      <c r="A24" s="41" t="s">
        <v>228</v>
      </c>
      <c r="C24" s="48" t="s">
        <v>199</v>
      </c>
      <c r="D24" s="48"/>
      <c r="E24" s="48">
        <v>22455000</v>
      </c>
      <c r="F24" s="48"/>
      <c r="G24" s="48">
        <v>0</v>
      </c>
      <c r="H24" s="48"/>
      <c r="I24" s="106">
        <v>0</v>
      </c>
      <c r="J24" s="48"/>
      <c r="K24" s="106">
        <v>0</v>
      </c>
      <c r="L24" s="48"/>
      <c r="M24" s="106">
        <v>-16103512</v>
      </c>
      <c r="N24" s="48"/>
      <c r="O24" s="106">
        <v>-140866000</v>
      </c>
      <c r="P24" s="48"/>
      <c r="Q24" s="106">
        <v>-21799255703</v>
      </c>
    </row>
    <row r="25" spans="1:18" ht="39" customHeight="1" thickBot="1" x14ac:dyDescent="0.45">
      <c r="G25" s="136">
        <f>SUM(G9:G24)</f>
        <v>0</v>
      </c>
      <c r="H25" s="48"/>
      <c r="I25" s="136">
        <f>SUM(I9:I24)</f>
        <v>0</v>
      </c>
      <c r="J25" s="48"/>
      <c r="K25" s="136">
        <f>SUM(K9:K24)</f>
        <v>0</v>
      </c>
      <c r="L25" s="48"/>
      <c r="M25" s="136">
        <f>SUM(M9:M24)</f>
        <v>-34658785</v>
      </c>
      <c r="N25" s="48"/>
      <c r="O25" s="136">
        <f>SUM(O9:O24)</f>
        <v>-226199500</v>
      </c>
      <c r="P25" s="48"/>
      <c r="Q25" s="136">
        <f>SUM(Q9:Q24)</f>
        <v>-29985009547</v>
      </c>
    </row>
    <row r="26" spans="1:18" ht="16.5" thickTop="1" x14ac:dyDescent="0.4"/>
    <row r="27" spans="1:18" ht="22.5" hidden="1" x14ac:dyDescent="0.4">
      <c r="G27" s="48"/>
      <c r="H27" s="48"/>
      <c r="I27" s="48"/>
      <c r="J27" s="48"/>
      <c r="K27" s="48">
        <v>0</v>
      </c>
      <c r="L27" s="48"/>
      <c r="M27" s="48"/>
      <c r="N27" s="48"/>
      <c r="O27" s="48"/>
      <c r="P27" s="48"/>
      <c r="Q27" s="48">
        <v>-29985009409</v>
      </c>
      <c r="R27" s="48"/>
    </row>
    <row r="28" spans="1:18" ht="22.5" hidden="1" x14ac:dyDescent="0.4">
      <c r="G28" s="48"/>
      <c r="H28" s="48"/>
      <c r="I28" s="48"/>
      <c r="J28" s="48"/>
      <c r="K28" s="48">
        <f>K27-K25</f>
        <v>0</v>
      </c>
      <c r="L28" s="48"/>
      <c r="M28" s="48"/>
      <c r="N28" s="48"/>
      <c r="O28" s="48"/>
      <c r="P28" s="48"/>
      <c r="Q28" s="48">
        <v>-138</v>
      </c>
      <c r="R28" s="48"/>
    </row>
    <row r="29" spans="1:18" ht="22.5" hidden="1" x14ac:dyDescent="0.4">
      <c r="Q29" s="48">
        <f>Q27+Q28</f>
        <v>-29985009547</v>
      </c>
    </row>
    <row r="30" spans="1:18" ht="22.5" hidden="1" x14ac:dyDescent="0.4">
      <c r="Q30" s="48">
        <f>Q29-Q25</f>
        <v>0</v>
      </c>
    </row>
  </sheetData>
  <sortState xmlns:xlrd2="http://schemas.microsoft.com/office/spreadsheetml/2017/richdata2" ref="A9:Q24">
    <sortCondition descending="1" ref="Q9:Q24"/>
  </sortState>
  <mergeCells count="7">
    <mergeCell ref="C7:K7"/>
    <mergeCell ref="M7:Q7"/>
    <mergeCell ref="A1:Q1"/>
    <mergeCell ref="A2:Q2"/>
    <mergeCell ref="A3:Q3"/>
    <mergeCell ref="A5:Q5"/>
    <mergeCell ref="C6:Q6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5"/>
  <sheetViews>
    <sheetView rightToLeft="1" view="pageBreakPreview" topLeftCell="A5" zoomScale="60" zoomScaleNormal="100" workbookViewId="0">
      <selection activeCell="AD17" sqref="AD17"/>
    </sheetView>
  </sheetViews>
  <sheetFormatPr defaultRowHeight="12.75" x14ac:dyDescent="0.2"/>
  <cols>
    <col min="1" max="1" width="39.5703125" bestFit="1" customWidth="1"/>
    <col min="2" max="2" width="1.42578125" customWidth="1"/>
    <col min="3" max="3" width="19" customWidth="1"/>
    <col min="4" max="4" width="1.42578125" customWidth="1"/>
    <col min="5" max="5" width="15.5703125" customWidth="1"/>
    <col min="6" max="6" width="1.42578125" customWidth="1"/>
    <col min="7" max="7" width="20.140625" bestFit="1" customWidth="1"/>
    <col min="8" max="8" width="1.42578125" customWidth="1"/>
    <col min="9" max="9" width="15.85546875" bestFit="1" customWidth="1"/>
    <col min="10" max="10" width="1.42578125" customWidth="1"/>
    <col min="11" max="11" width="15" customWidth="1"/>
    <col min="12" max="12" width="1.42578125" customWidth="1"/>
    <col min="13" max="13" width="17" customWidth="1"/>
    <col min="14" max="14" width="1.42578125" customWidth="1"/>
    <col min="15" max="15" width="16.140625" customWidth="1"/>
    <col min="16" max="16" width="1.42578125" customWidth="1"/>
    <col min="17" max="17" width="17.28515625" customWidth="1"/>
    <col min="18" max="18" width="1.42578125" customWidth="1"/>
    <col min="19" max="19" width="19.28515625" customWidth="1"/>
    <col min="20" max="20" width="1.42578125" customWidth="1"/>
    <col min="21" max="21" width="18.7109375" customWidth="1"/>
    <col min="22" max="22" width="1.42578125" customWidth="1"/>
  </cols>
  <sheetData>
    <row r="1" spans="1:22" ht="39" customHeight="1" x14ac:dyDescent="0.2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6"/>
    </row>
    <row r="2" spans="1:22" ht="39" customHeight="1" x14ac:dyDescent="0.2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6"/>
    </row>
    <row r="3" spans="1:22" ht="39" customHeight="1" x14ac:dyDescent="0.2">
      <c r="A3" s="189" t="s">
        <v>231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6"/>
    </row>
    <row r="4" spans="1:22" ht="3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9" customHeight="1" x14ac:dyDescent="0.2">
      <c r="A5" s="195" t="s">
        <v>35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34"/>
    </row>
    <row r="6" spans="1:22" ht="39" customHeight="1" x14ac:dyDescent="0.2">
      <c r="A6" s="39"/>
      <c r="B6" s="39"/>
      <c r="C6" s="196" t="s">
        <v>145</v>
      </c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34"/>
    </row>
    <row r="7" spans="1:22" ht="39" customHeight="1" thickBot="1" x14ac:dyDescent="0.4">
      <c r="C7" s="190" t="s">
        <v>203</v>
      </c>
      <c r="D7" s="190"/>
      <c r="E7" s="190"/>
      <c r="F7" s="190"/>
      <c r="G7" s="190"/>
      <c r="H7" s="190"/>
      <c r="I7" s="190"/>
      <c r="J7" s="190"/>
      <c r="K7" s="190"/>
      <c r="L7" s="9"/>
      <c r="M7" s="190" t="s">
        <v>232</v>
      </c>
      <c r="N7" s="190"/>
      <c r="O7" s="190"/>
      <c r="P7" s="190"/>
      <c r="Q7" s="190"/>
      <c r="R7" s="190"/>
      <c r="S7" s="190"/>
      <c r="T7" s="190"/>
      <c r="U7" s="190"/>
    </row>
    <row r="8" spans="1:22" ht="39" customHeight="1" thickBot="1" x14ac:dyDescent="0.4">
      <c r="A8" s="35" t="s">
        <v>31</v>
      </c>
      <c r="B8" s="9"/>
      <c r="C8" s="35" t="s">
        <v>36</v>
      </c>
      <c r="D8" s="36"/>
      <c r="E8" s="35" t="s">
        <v>37</v>
      </c>
      <c r="F8" s="36"/>
      <c r="G8" s="35" t="s">
        <v>38</v>
      </c>
      <c r="H8" s="36"/>
      <c r="I8" s="35" t="s">
        <v>32</v>
      </c>
      <c r="J8" s="36"/>
      <c r="K8" s="35" t="s">
        <v>33</v>
      </c>
      <c r="L8" s="37"/>
      <c r="M8" s="35" t="s">
        <v>36</v>
      </c>
      <c r="N8" s="36"/>
      <c r="O8" s="35" t="s">
        <v>37</v>
      </c>
      <c r="P8" s="36"/>
      <c r="Q8" s="35" t="s">
        <v>38</v>
      </c>
      <c r="R8" s="36"/>
      <c r="S8" s="35" t="s">
        <v>32</v>
      </c>
      <c r="T8" s="36"/>
      <c r="U8" s="35" t="s">
        <v>33</v>
      </c>
    </row>
    <row r="9" spans="1:22" ht="39" customHeight="1" x14ac:dyDescent="0.3">
      <c r="A9" s="145" t="s">
        <v>43</v>
      </c>
      <c r="B9" s="8"/>
      <c r="C9" s="146" t="s">
        <v>39</v>
      </c>
      <c r="D9" s="74"/>
      <c r="E9" s="146" t="s">
        <v>40</v>
      </c>
      <c r="F9" s="74"/>
      <c r="G9" s="147">
        <v>1000</v>
      </c>
      <c r="H9" s="74"/>
      <c r="I9" s="147">
        <v>2400</v>
      </c>
      <c r="J9" s="74"/>
      <c r="K9" s="146" t="s">
        <v>44</v>
      </c>
      <c r="L9" s="74"/>
      <c r="M9" s="146" t="s">
        <v>39</v>
      </c>
      <c r="N9" s="74"/>
      <c r="O9" s="146" t="s">
        <v>40</v>
      </c>
      <c r="P9" s="74"/>
      <c r="Q9" s="147">
        <v>1000</v>
      </c>
      <c r="R9" s="74"/>
      <c r="S9" s="147">
        <v>2400</v>
      </c>
      <c r="T9" s="74"/>
      <c r="U9" s="146" t="s">
        <v>44</v>
      </c>
    </row>
    <row r="10" spans="1:22" ht="39" customHeight="1" x14ac:dyDescent="0.3">
      <c r="A10" s="145" t="s">
        <v>208</v>
      </c>
      <c r="B10" s="8"/>
      <c r="C10" s="146" t="s">
        <v>39</v>
      </c>
      <c r="D10" s="74"/>
      <c r="E10" s="146" t="s">
        <v>40</v>
      </c>
      <c r="F10" s="74"/>
      <c r="G10" s="147">
        <v>1400000</v>
      </c>
      <c r="H10" s="74"/>
      <c r="I10" s="147">
        <v>3600</v>
      </c>
      <c r="J10" s="74"/>
      <c r="K10" s="146" t="s">
        <v>44</v>
      </c>
      <c r="L10" s="74"/>
      <c r="M10" s="146" t="s">
        <v>39</v>
      </c>
      <c r="N10" s="74"/>
      <c r="O10" s="146" t="s">
        <v>40</v>
      </c>
      <c r="P10" s="74"/>
      <c r="Q10" s="147">
        <v>1400000</v>
      </c>
      <c r="R10" s="74"/>
      <c r="S10" s="147">
        <v>3600</v>
      </c>
      <c r="T10" s="74"/>
      <c r="U10" s="146" t="s">
        <v>44</v>
      </c>
    </row>
    <row r="11" spans="1:22" ht="39" customHeight="1" x14ac:dyDescent="0.3">
      <c r="A11" s="145" t="s">
        <v>206</v>
      </c>
      <c r="B11" s="8"/>
      <c r="C11" s="146" t="s">
        <v>39</v>
      </c>
      <c r="D11" s="74"/>
      <c r="E11" s="146" t="s">
        <v>40</v>
      </c>
      <c r="F11" s="74"/>
      <c r="G11" s="147">
        <v>6914000</v>
      </c>
      <c r="H11" s="74"/>
      <c r="I11" s="147">
        <v>2800</v>
      </c>
      <c r="J11" s="74"/>
      <c r="K11" s="146" t="s">
        <v>44</v>
      </c>
      <c r="L11" s="74"/>
      <c r="M11" s="146" t="s">
        <v>39</v>
      </c>
      <c r="N11" s="74"/>
      <c r="O11" s="146" t="s">
        <v>40</v>
      </c>
      <c r="P11" s="74"/>
      <c r="Q11" s="147">
        <v>6914000</v>
      </c>
      <c r="R11" s="74"/>
      <c r="S11" s="147">
        <v>2800</v>
      </c>
      <c r="T11" s="74"/>
      <c r="U11" s="146" t="s">
        <v>44</v>
      </c>
    </row>
    <row r="12" spans="1:22" ht="39" customHeight="1" x14ac:dyDescent="0.3">
      <c r="A12" s="145" t="s">
        <v>207</v>
      </c>
      <c r="B12" s="8"/>
      <c r="C12" s="146" t="s">
        <v>39</v>
      </c>
      <c r="D12" s="74"/>
      <c r="E12" s="146" t="s">
        <v>40</v>
      </c>
      <c r="F12" s="74"/>
      <c r="G12" s="147">
        <v>2995000</v>
      </c>
      <c r="H12" s="74"/>
      <c r="I12" s="147">
        <v>3800</v>
      </c>
      <c r="J12" s="74"/>
      <c r="K12" s="146" t="s">
        <v>44</v>
      </c>
      <c r="L12" s="74"/>
      <c r="M12" s="146" t="s">
        <v>39</v>
      </c>
      <c r="N12" s="74"/>
      <c r="O12" s="146" t="s">
        <v>40</v>
      </c>
      <c r="P12" s="74"/>
      <c r="Q12" s="147">
        <v>4095000</v>
      </c>
      <c r="R12" s="74"/>
      <c r="S12" s="147">
        <v>3800</v>
      </c>
      <c r="T12" s="74"/>
      <c r="U12" s="146" t="s">
        <v>44</v>
      </c>
    </row>
    <row r="13" spans="1:22" ht="39" customHeight="1" x14ac:dyDescent="0.3">
      <c r="A13" s="145" t="s">
        <v>47</v>
      </c>
      <c r="B13" s="8"/>
      <c r="C13" s="146" t="s">
        <v>39</v>
      </c>
      <c r="D13" s="74"/>
      <c r="E13" s="146" t="s">
        <v>40</v>
      </c>
      <c r="F13" s="74"/>
      <c r="G13" s="147">
        <v>4054000</v>
      </c>
      <c r="H13" s="74"/>
      <c r="I13" s="147">
        <v>3400</v>
      </c>
      <c r="J13" s="74"/>
      <c r="K13" s="146" t="s">
        <v>44</v>
      </c>
      <c r="L13" s="74"/>
      <c r="M13" s="146" t="s">
        <v>39</v>
      </c>
      <c r="N13" s="74"/>
      <c r="O13" s="146" t="s">
        <v>40</v>
      </c>
      <c r="P13" s="74"/>
      <c r="Q13" s="147">
        <v>6054000</v>
      </c>
      <c r="R13" s="74"/>
      <c r="S13" s="147">
        <v>3400</v>
      </c>
      <c r="T13" s="74"/>
      <c r="U13" s="146" t="s">
        <v>44</v>
      </c>
    </row>
    <row r="14" spans="1:22" ht="39" customHeight="1" x14ac:dyDescent="0.3">
      <c r="A14" s="145" t="s">
        <v>46</v>
      </c>
      <c r="B14" s="8"/>
      <c r="C14" s="74" t="s">
        <v>39</v>
      </c>
      <c r="D14" s="74"/>
      <c r="E14" s="74" t="s">
        <v>40</v>
      </c>
      <c r="F14" s="74"/>
      <c r="G14" s="74">
        <v>11276000</v>
      </c>
      <c r="H14" s="74"/>
      <c r="I14" s="74">
        <v>3000</v>
      </c>
      <c r="J14" s="74"/>
      <c r="K14" s="74" t="s">
        <v>44</v>
      </c>
      <c r="L14" s="74"/>
      <c r="M14" s="74" t="s">
        <v>39</v>
      </c>
      <c r="N14" s="74"/>
      <c r="O14" s="74" t="s">
        <v>40</v>
      </c>
      <c r="P14" s="74"/>
      <c r="Q14" s="147">
        <v>11276000</v>
      </c>
      <c r="R14" s="74"/>
      <c r="S14" s="74">
        <v>3000</v>
      </c>
      <c r="T14" s="74"/>
      <c r="U14" s="74" t="s">
        <v>44</v>
      </c>
    </row>
    <row r="15" spans="1:22" ht="39" customHeight="1" x14ac:dyDescent="0.3">
      <c r="A15" s="145" t="s">
        <v>45</v>
      </c>
      <c r="B15" s="8"/>
      <c r="C15" s="146" t="s">
        <v>39</v>
      </c>
      <c r="D15" s="74"/>
      <c r="E15" s="146" t="s">
        <v>40</v>
      </c>
      <c r="F15" s="74"/>
      <c r="G15" s="147">
        <v>3236000</v>
      </c>
      <c r="H15" s="74"/>
      <c r="I15" s="147">
        <v>3200</v>
      </c>
      <c r="J15" s="74"/>
      <c r="K15" s="146" t="s">
        <v>44</v>
      </c>
      <c r="L15" s="74"/>
      <c r="M15" s="146" t="s">
        <v>39</v>
      </c>
      <c r="N15" s="74"/>
      <c r="O15" s="146" t="s">
        <v>40</v>
      </c>
      <c r="P15" s="74"/>
      <c r="Q15" s="147">
        <v>4236000</v>
      </c>
      <c r="R15" s="74"/>
      <c r="S15" s="147">
        <v>3200</v>
      </c>
      <c r="T15" s="74"/>
      <c r="U15" s="146" t="s">
        <v>44</v>
      </c>
    </row>
    <row r="16" spans="1:22" ht="39" customHeight="1" x14ac:dyDescent="0.3">
      <c r="A16" s="141" t="s">
        <v>234</v>
      </c>
      <c r="B16" s="8"/>
      <c r="C16" s="142" t="s">
        <v>39</v>
      </c>
      <c r="D16" s="143"/>
      <c r="E16" s="142" t="s">
        <v>41</v>
      </c>
      <c r="F16" s="143"/>
      <c r="G16" s="142">
        <v>0</v>
      </c>
      <c r="H16" s="143"/>
      <c r="I16" s="142">
        <v>0</v>
      </c>
      <c r="J16" s="143"/>
      <c r="K16" s="142" t="s">
        <v>41</v>
      </c>
      <c r="L16" s="74"/>
      <c r="M16" s="142" t="s">
        <v>39</v>
      </c>
      <c r="N16" s="143"/>
      <c r="O16" s="142" t="s">
        <v>40</v>
      </c>
      <c r="P16" s="143"/>
      <c r="Q16" s="147">
        <v>600000</v>
      </c>
      <c r="R16" s="143"/>
      <c r="S16" s="142">
        <v>13000</v>
      </c>
      <c r="T16" s="143"/>
      <c r="U16" s="142" t="s">
        <v>242</v>
      </c>
    </row>
    <row r="17" spans="1:21" ht="39" customHeight="1" x14ac:dyDescent="0.3">
      <c r="A17" s="141" t="s">
        <v>235</v>
      </c>
      <c r="B17" s="8"/>
      <c r="C17" s="142" t="s">
        <v>39</v>
      </c>
      <c r="D17" s="143"/>
      <c r="E17" s="142" t="s">
        <v>41</v>
      </c>
      <c r="F17" s="143"/>
      <c r="G17" s="142">
        <v>0</v>
      </c>
      <c r="H17" s="143"/>
      <c r="I17" s="142">
        <v>0</v>
      </c>
      <c r="J17" s="143"/>
      <c r="K17" s="142" t="s">
        <v>41</v>
      </c>
      <c r="L17" s="74"/>
      <c r="M17" s="142" t="s">
        <v>39</v>
      </c>
      <c r="N17" s="143"/>
      <c r="O17" s="142" t="s">
        <v>40</v>
      </c>
      <c r="P17" s="143"/>
      <c r="Q17" s="147">
        <v>7920000</v>
      </c>
      <c r="R17" s="143"/>
      <c r="S17" s="142">
        <v>15000</v>
      </c>
      <c r="T17" s="143"/>
      <c r="U17" s="142" t="s">
        <v>242</v>
      </c>
    </row>
    <row r="18" spans="1:21" ht="39" customHeight="1" x14ac:dyDescent="0.3">
      <c r="A18" s="141" t="s">
        <v>236</v>
      </c>
      <c r="B18" s="8"/>
      <c r="C18" s="142" t="s">
        <v>39</v>
      </c>
      <c r="D18" s="74"/>
      <c r="E18" s="142" t="s">
        <v>41</v>
      </c>
      <c r="F18" s="74"/>
      <c r="G18" s="144">
        <v>0</v>
      </c>
      <c r="H18" s="74"/>
      <c r="I18" s="144">
        <v>0</v>
      </c>
      <c r="J18" s="74"/>
      <c r="K18" s="142" t="s">
        <v>41</v>
      </c>
      <c r="L18" s="74"/>
      <c r="M18" s="142" t="s">
        <v>39</v>
      </c>
      <c r="N18" s="74"/>
      <c r="O18" s="142" t="s">
        <v>40</v>
      </c>
      <c r="P18" s="74"/>
      <c r="Q18" s="147">
        <v>3997000</v>
      </c>
      <c r="R18" s="74"/>
      <c r="S18" s="144">
        <v>14000</v>
      </c>
      <c r="T18" s="74"/>
      <c r="U18" s="142" t="s">
        <v>242</v>
      </c>
    </row>
    <row r="19" spans="1:21" ht="40.5" customHeight="1" x14ac:dyDescent="0.3">
      <c r="A19" s="145" t="s">
        <v>237</v>
      </c>
      <c r="B19" s="8"/>
      <c r="C19" s="146" t="s">
        <v>39</v>
      </c>
      <c r="D19" s="74"/>
      <c r="E19" s="146" t="s">
        <v>41</v>
      </c>
      <c r="F19" s="74"/>
      <c r="G19" s="146">
        <v>0</v>
      </c>
      <c r="H19" s="146"/>
      <c r="I19" s="146">
        <v>0</v>
      </c>
      <c r="J19" s="146"/>
      <c r="K19" s="146" t="s">
        <v>41</v>
      </c>
      <c r="L19" s="74"/>
      <c r="M19" s="146" t="s">
        <v>39</v>
      </c>
      <c r="N19" s="74"/>
      <c r="O19" s="146" t="s">
        <v>40</v>
      </c>
      <c r="P19" s="74"/>
      <c r="Q19" s="147">
        <v>3885000</v>
      </c>
      <c r="R19" s="74"/>
      <c r="S19" s="147">
        <v>18000</v>
      </c>
      <c r="T19" s="74"/>
      <c r="U19" s="146" t="s">
        <v>242</v>
      </c>
    </row>
    <row r="20" spans="1:21" ht="40.5" customHeight="1" x14ac:dyDescent="0.2">
      <c r="A20" s="145" t="s">
        <v>238</v>
      </c>
      <c r="C20" s="146" t="s">
        <v>39</v>
      </c>
      <c r="E20" s="142" t="s">
        <v>41</v>
      </c>
      <c r="F20" s="143"/>
      <c r="G20" s="142">
        <v>0</v>
      </c>
      <c r="H20" s="143"/>
      <c r="I20" s="142">
        <v>0</v>
      </c>
      <c r="J20" s="143"/>
      <c r="K20" s="142" t="s">
        <v>41</v>
      </c>
      <c r="M20" s="146" t="s">
        <v>39</v>
      </c>
      <c r="N20" s="74"/>
      <c r="O20" s="146" t="s">
        <v>40</v>
      </c>
      <c r="P20" s="74"/>
      <c r="Q20" s="147">
        <v>180000</v>
      </c>
      <c r="R20" s="74"/>
      <c r="S20" s="147">
        <v>18000</v>
      </c>
      <c r="T20" s="74"/>
      <c r="U20" s="146" t="s">
        <v>243</v>
      </c>
    </row>
    <row r="21" spans="1:21" ht="40.5" customHeight="1" x14ac:dyDescent="0.2">
      <c r="A21" s="145" t="s">
        <v>239</v>
      </c>
      <c r="C21" s="146" t="s">
        <v>39</v>
      </c>
      <c r="E21" s="142" t="s">
        <v>41</v>
      </c>
      <c r="F21" s="143"/>
      <c r="G21" s="142">
        <v>0</v>
      </c>
      <c r="H21" s="143"/>
      <c r="I21" s="142">
        <v>0</v>
      </c>
      <c r="J21" s="143"/>
      <c r="K21" s="142" t="s">
        <v>41</v>
      </c>
      <c r="M21" s="146" t="s">
        <v>39</v>
      </c>
      <c r="N21" s="74"/>
      <c r="O21" s="146" t="s">
        <v>40</v>
      </c>
      <c r="P21" s="74"/>
      <c r="Q21" s="147">
        <v>40000</v>
      </c>
      <c r="R21" s="74"/>
      <c r="S21" s="147">
        <v>16000</v>
      </c>
      <c r="T21" s="74"/>
      <c r="U21" s="146" t="s">
        <v>243</v>
      </c>
    </row>
    <row r="22" spans="1:21" ht="40.5" customHeight="1" x14ac:dyDescent="0.2">
      <c r="A22" s="145" t="s">
        <v>240</v>
      </c>
      <c r="C22" s="146" t="s">
        <v>39</v>
      </c>
      <c r="E22" s="142" t="s">
        <v>41</v>
      </c>
      <c r="F22" s="143"/>
      <c r="G22" s="142">
        <v>0</v>
      </c>
      <c r="H22" s="143"/>
      <c r="I22" s="142">
        <v>0</v>
      </c>
      <c r="J22" s="143"/>
      <c r="K22" s="142" t="s">
        <v>41</v>
      </c>
      <c r="M22" s="146" t="s">
        <v>39</v>
      </c>
      <c r="N22" s="74"/>
      <c r="O22" s="146" t="s">
        <v>40</v>
      </c>
      <c r="P22" s="74"/>
      <c r="Q22" s="147">
        <v>9237000</v>
      </c>
      <c r="R22" s="74"/>
      <c r="S22" s="147">
        <v>16000</v>
      </c>
      <c r="T22" s="74"/>
      <c r="U22" s="146" t="s">
        <v>242</v>
      </c>
    </row>
    <row r="23" spans="1:21" ht="40.5" customHeight="1" x14ac:dyDescent="0.2">
      <c r="A23" s="145" t="s">
        <v>241</v>
      </c>
      <c r="C23" s="146" t="s">
        <v>39</v>
      </c>
      <c r="E23" s="142" t="s">
        <v>41</v>
      </c>
      <c r="F23" s="143"/>
      <c r="G23" s="142">
        <v>0</v>
      </c>
      <c r="H23" s="143"/>
      <c r="I23" s="142">
        <v>0</v>
      </c>
      <c r="J23" s="143"/>
      <c r="K23" s="142" t="s">
        <v>41</v>
      </c>
      <c r="M23" s="146" t="s">
        <v>39</v>
      </c>
      <c r="N23" s="74"/>
      <c r="O23" s="146" t="s">
        <v>40</v>
      </c>
      <c r="P23" s="74"/>
      <c r="Q23" s="147">
        <v>60000</v>
      </c>
      <c r="R23" s="74"/>
      <c r="S23" s="147">
        <v>15000</v>
      </c>
      <c r="T23" s="74"/>
      <c r="U23" s="146" t="s">
        <v>243</v>
      </c>
    </row>
    <row r="24" spans="1:21" ht="21.75" customHeight="1" x14ac:dyDescent="0.2">
      <c r="A24" s="145"/>
    </row>
    <row r="25" spans="1:21" ht="21.75" customHeight="1" x14ac:dyDescent="0.2">
      <c r="A25" s="145"/>
    </row>
    <row r="26" spans="1:21" ht="21.75" customHeight="1" x14ac:dyDescent="0.2">
      <c r="A26" s="145"/>
    </row>
    <row r="27" spans="1:21" ht="21.75" customHeight="1" x14ac:dyDescent="0.2">
      <c r="A27" s="141"/>
    </row>
    <row r="28" spans="1:21" ht="21.75" customHeight="1" x14ac:dyDescent="0.2">
      <c r="A28" s="141"/>
    </row>
    <row r="29" spans="1:21" ht="21.75" customHeight="1" x14ac:dyDescent="0.2">
      <c r="A29" s="141"/>
    </row>
    <row r="30" spans="1:21" ht="21.75" customHeight="1" x14ac:dyDescent="0.2">
      <c r="A30" s="145"/>
    </row>
    <row r="31" spans="1:21" ht="21.75" customHeight="1" x14ac:dyDescent="0.2"/>
    <row r="32" spans="1:21" ht="21.75" customHeight="1" x14ac:dyDescent="0.2"/>
    <row r="33" ht="21.75" customHeight="1" x14ac:dyDescent="0.2"/>
    <row r="34" ht="21.75" customHeight="1" x14ac:dyDescent="0.2"/>
    <row r="35" ht="21.75" customHeight="1" x14ac:dyDescent="0.2"/>
  </sheetData>
  <sortState xmlns:xlrd2="http://schemas.microsoft.com/office/spreadsheetml/2017/richdata2" ref="A9:U19">
    <sortCondition descending="1" ref="Q9:Q19"/>
  </sortState>
  <mergeCells count="7">
    <mergeCell ref="C7:K7"/>
    <mergeCell ref="M7:U7"/>
    <mergeCell ref="A5:U5"/>
    <mergeCell ref="C6:U6"/>
    <mergeCell ref="A1:U1"/>
    <mergeCell ref="A2:U2"/>
    <mergeCell ref="A3:U3"/>
  </mergeCells>
  <pageMargins left="0.39" right="0.39" top="0.39" bottom="0.39" header="0" footer="0"/>
  <pageSetup scale="58" fitToHeight="0" orientation="landscape" r:id="rId1"/>
  <rowBreaks count="1" manualBreakCount="1">
    <brk id="24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24"/>
  <sheetViews>
    <sheetView rightToLeft="1" view="pageBreakPreview" topLeftCell="A10" zoomScale="60" zoomScaleNormal="100" workbookViewId="0">
      <selection activeCell="A19" sqref="A19:XFD21"/>
    </sheetView>
  </sheetViews>
  <sheetFormatPr defaultRowHeight="15.75" x14ac:dyDescent="0.4"/>
  <cols>
    <col min="1" max="1" width="40.85546875" style="47" customWidth="1"/>
    <col min="2" max="2" width="1.42578125" style="47" customWidth="1"/>
    <col min="3" max="3" width="16.85546875" style="47" bestFit="1" customWidth="1"/>
    <col min="4" max="4" width="1.42578125" style="47" customWidth="1"/>
    <col min="5" max="5" width="25.85546875" style="47" bestFit="1" customWidth="1"/>
    <col min="6" max="6" width="1.42578125" style="47" customWidth="1"/>
    <col min="7" max="7" width="24.7109375" style="47" bestFit="1" customWidth="1"/>
    <col min="8" max="8" width="1.42578125" style="47" customWidth="1"/>
    <col min="9" max="9" width="17.28515625" style="47" bestFit="1" customWidth="1"/>
    <col min="10" max="10" width="1.42578125" style="47" customWidth="1"/>
    <col min="11" max="11" width="25.85546875" style="47" bestFit="1" customWidth="1"/>
    <col min="12" max="12" width="1.42578125" style="47" customWidth="1"/>
    <col min="13" max="13" width="16.5703125" style="47" bestFit="1" customWidth="1"/>
    <col min="14" max="14" width="1.42578125" style="47" customWidth="1"/>
    <col min="15" max="15" width="25.5703125" style="47" customWidth="1"/>
    <col min="16" max="16" width="1.42578125" style="47" customWidth="1"/>
    <col min="17" max="17" width="17.28515625" style="47" bestFit="1" customWidth="1"/>
    <col min="18" max="18" width="1.42578125" style="47" customWidth="1"/>
    <col min="19" max="19" width="19.42578125" style="47" customWidth="1"/>
    <col min="20" max="20" width="1.42578125" style="47" customWidth="1"/>
    <col min="21" max="21" width="24.140625" style="47" bestFit="1" customWidth="1"/>
    <col min="22" max="22" width="1.42578125" style="47" customWidth="1"/>
    <col min="23" max="23" width="26.28515625" style="47" bestFit="1" customWidth="1"/>
    <col min="24" max="24" width="1.42578125" style="44" customWidth="1"/>
    <col min="25" max="25" width="26.5703125" style="44" bestFit="1" customWidth="1"/>
    <col min="26" max="26" width="1.42578125" style="44" customWidth="1"/>
    <col min="27" max="27" width="21.42578125" style="44" hidden="1" customWidth="1"/>
    <col min="28" max="16384" width="9.140625" style="44"/>
  </cols>
  <sheetData>
    <row r="1" spans="1:29" ht="40.5" customHeight="1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9" ht="40.5" customHeight="1" x14ac:dyDescent="0.4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9" ht="40.5" customHeight="1" x14ac:dyDescent="0.4">
      <c r="A3" s="189" t="s">
        <v>231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9" ht="40.5" customHeight="1" x14ac:dyDescent="0.4"/>
    <row r="5" spans="1:29" ht="40.5" customHeight="1" x14ac:dyDescent="0.4">
      <c r="A5" s="188" t="s">
        <v>146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9" ht="40.5" customHeight="1" x14ac:dyDescent="0.4">
      <c r="A6" s="24"/>
      <c r="B6" s="24"/>
      <c r="C6" s="187" t="s">
        <v>145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</row>
    <row r="7" spans="1:29" ht="40.5" customHeight="1" thickBot="1" x14ac:dyDescent="0.8">
      <c r="C7" s="200" t="s">
        <v>203</v>
      </c>
      <c r="D7" s="200"/>
      <c r="E7" s="200"/>
      <c r="F7" s="200"/>
      <c r="G7" s="200"/>
      <c r="H7" s="52"/>
      <c r="I7" s="197" t="s">
        <v>2</v>
      </c>
      <c r="J7" s="197"/>
      <c r="K7" s="197"/>
      <c r="L7" s="197"/>
      <c r="M7" s="197"/>
      <c r="N7" s="197"/>
      <c r="O7" s="197"/>
      <c r="P7" s="52"/>
      <c r="Q7" s="190" t="s">
        <v>232</v>
      </c>
      <c r="R7" s="190"/>
      <c r="S7" s="190"/>
      <c r="T7" s="190"/>
      <c r="U7" s="190"/>
      <c r="V7" s="190"/>
      <c r="W7" s="190"/>
      <c r="X7" s="190"/>
      <c r="Y7" s="190"/>
    </row>
    <row r="8" spans="1:29" ht="40.5" customHeight="1" thickBot="1" x14ac:dyDescent="0.65">
      <c r="A8" s="198" t="s">
        <v>50</v>
      </c>
      <c r="B8" s="54"/>
      <c r="C8" s="198" t="s">
        <v>51</v>
      </c>
      <c r="D8" s="55"/>
      <c r="E8" s="198" t="s">
        <v>7</v>
      </c>
      <c r="F8" s="55"/>
      <c r="G8" s="198" t="s">
        <v>8</v>
      </c>
      <c r="H8" s="54"/>
      <c r="I8" s="199" t="s">
        <v>48</v>
      </c>
      <c r="J8" s="199"/>
      <c r="K8" s="199"/>
      <c r="L8" s="55"/>
      <c r="M8" s="199" t="s">
        <v>49</v>
      </c>
      <c r="N8" s="199"/>
      <c r="O8" s="199"/>
      <c r="P8" s="54"/>
      <c r="Q8" s="198" t="s">
        <v>6</v>
      </c>
      <c r="R8" s="55"/>
      <c r="S8" s="201" t="s">
        <v>52</v>
      </c>
      <c r="T8" s="55"/>
      <c r="U8" s="198" t="s">
        <v>7</v>
      </c>
      <c r="V8" s="55"/>
      <c r="W8" s="198" t="s">
        <v>8</v>
      </c>
      <c r="X8" s="46"/>
      <c r="Y8" s="191" t="s">
        <v>11</v>
      </c>
    </row>
    <row r="9" spans="1:29" ht="40.5" customHeight="1" thickBot="1" x14ac:dyDescent="0.65">
      <c r="A9" s="199"/>
      <c r="B9" s="54"/>
      <c r="C9" s="199"/>
      <c r="D9" s="54"/>
      <c r="E9" s="199"/>
      <c r="F9" s="54"/>
      <c r="G9" s="199"/>
      <c r="H9" s="54"/>
      <c r="I9" s="56" t="s">
        <v>6</v>
      </c>
      <c r="J9" s="55"/>
      <c r="K9" s="56" t="s">
        <v>7</v>
      </c>
      <c r="L9" s="54"/>
      <c r="M9" s="56" t="s">
        <v>6</v>
      </c>
      <c r="N9" s="55"/>
      <c r="O9" s="56" t="s">
        <v>9</v>
      </c>
      <c r="P9" s="54"/>
      <c r="Q9" s="199"/>
      <c r="R9" s="54"/>
      <c r="S9" s="202"/>
      <c r="T9" s="54"/>
      <c r="U9" s="199"/>
      <c r="V9" s="54"/>
      <c r="W9" s="199"/>
      <c r="X9" s="45"/>
      <c r="Y9" s="192"/>
    </row>
    <row r="10" spans="1:29" ht="40.5" customHeight="1" x14ac:dyDescent="0.4">
      <c r="A10" s="158" t="s">
        <v>53</v>
      </c>
      <c r="C10" s="153">
        <v>13500000</v>
      </c>
      <c r="D10" s="78"/>
      <c r="E10" s="153">
        <v>390065594091</v>
      </c>
      <c r="F10" s="78"/>
      <c r="G10" s="153">
        <v>495861083768</v>
      </c>
      <c r="H10" s="78"/>
      <c r="I10" s="153">
        <v>0</v>
      </c>
      <c r="J10" s="78"/>
      <c r="K10" s="153">
        <v>0</v>
      </c>
      <c r="L10" s="78"/>
      <c r="M10" s="153">
        <v>-6500000</v>
      </c>
      <c r="N10" s="78"/>
      <c r="O10" s="153">
        <v>-241516857836</v>
      </c>
      <c r="P10" s="78"/>
      <c r="Q10" s="153">
        <v>7000000</v>
      </c>
      <c r="R10" s="78"/>
      <c r="S10" s="153">
        <v>37733</v>
      </c>
      <c r="T10" s="78"/>
      <c r="U10" s="153">
        <v>199789453495</v>
      </c>
      <c r="V10" s="78"/>
      <c r="W10" s="153">
        <v>264033601685</v>
      </c>
      <c r="X10" s="74"/>
      <c r="Y10" s="151">
        <f t="shared" ref="Y10:Y16" si="0">W10/$AA$10*100</f>
        <v>0.34581616081069361</v>
      </c>
      <c r="AA10" s="25">
        <v>76350856786458</v>
      </c>
    </row>
    <row r="11" spans="1:29" ht="40.5" customHeight="1" x14ac:dyDescent="0.6">
      <c r="A11" s="158" t="s">
        <v>54</v>
      </c>
      <c r="B11" s="54"/>
      <c r="C11" s="149">
        <v>34110000</v>
      </c>
      <c r="D11" s="78"/>
      <c r="E11" s="149">
        <v>917464980503</v>
      </c>
      <c r="F11" s="78"/>
      <c r="G11" s="149">
        <v>975356754522</v>
      </c>
      <c r="H11" s="78"/>
      <c r="I11" s="149">
        <v>164850000</v>
      </c>
      <c r="J11" s="148"/>
      <c r="K11" s="149">
        <v>4766080294112</v>
      </c>
      <c r="L11" s="78"/>
      <c r="M11" s="149">
        <v>0</v>
      </c>
      <c r="N11" s="148"/>
      <c r="O11" s="149">
        <v>0</v>
      </c>
      <c r="P11" s="78"/>
      <c r="Q11" s="149">
        <v>198960000</v>
      </c>
      <c r="R11" s="78"/>
      <c r="S11" s="150">
        <v>29303</v>
      </c>
      <c r="T11" s="78"/>
      <c r="U11" s="149">
        <v>5683545274615</v>
      </c>
      <c r="V11" s="78"/>
      <c r="W11" s="149">
        <v>5827975021450</v>
      </c>
      <c r="X11" s="74"/>
      <c r="Y11" s="151">
        <f t="shared" si="0"/>
        <v>7.6331494717210315</v>
      </c>
      <c r="AA11" s="19"/>
      <c r="AC11" s="44" t="s">
        <v>210</v>
      </c>
    </row>
    <row r="12" spans="1:29" ht="40.5" customHeight="1" x14ac:dyDescent="0.4">
      <c r="A12" s="159" t="s">
        <v>55</v>
      </c>
      <c r="C12" s="149">
        <v>2000000</v>
      </c>
      <c r="D12" s="78"/>
      <c r="E12" s="149">
        <v>60194430543</v>
      </c>
      <c r="F12" s="78"/>
      <c r="G12" s="149">
        <v>110987058425</v>
      </c>
      <c r="H12" s="78"/>
      <c r="I12" s="149">
        <v>0</v>
      </c>
      <c r="J12" s="78"/>
      <c r="K12" s="149">
        <v>0</v>
      </c>
      <c r="L12" s="78"/>
      <c r="M12" s="149">
        <v>0</v>
      </c>
      <c r="N12" s="78"/>
      <c r="O12" s="149">
        <v>0</v>
      </c>
      <c r="P12" s="78"/>
      <c r="Q12" s="149">
        <v>2000000</v>
      </c>
      <c r="R12" s="78"/>
      <c r="S12" s="149">
        <v>56896</v>
      </c>
      <c r="T12" s="78"/>
      <c r="U12" s="149">
        <v>60194430543</v>
      </c>
      <c r="V12" s="78"/>
      <c r="W12" s="149">
        <v>113750039200</v>
      </c>
      <c r="X12" s="74"/>
      <c r="Y12" s="151">
        <f t="shared" si="0"/>
        <v>0.14898331726406419</v>
      </c>
      <c r="AA12" s="19"/>
    </row>
    <row r="13" spans="1:29" ht="40.5" customHeight="1" x14ac:dyDescent="0.4">
      <c r="A13" s="158" t="s">
        <v>209</v>
      </c>
      <c r="C13" s="149">
        <v>10000000</v>
      </c>
      <c r="D13" s="78"/>
      <c r="E13" s="149">
        <v>144973439247</v>
      </c>
      <c r="F13" s="78"/>
      <c r="G13" s="149">
        <v>145586295250</v>
      </c>
      <c r="H13" s="78"/>
      <c r="I13" s="149">
        <v>21000000</v>
      </c>
      <c r="J13" s="78"/>
      <c r="K13" s="149">
        <v>308118576786</v>
      </c>
      <c r="L13" s="78"/>
      <c r="M13" s="149">
        <v>0</v>
      </c>
      <c r="N13" s="78"/>
      <c r="O13" s="149">
        <v>0</v>
      </c>
      <c r="P13" s="78"/>
      <c r="Q13" s="149">
        <v>31000000</v>
      </c>
      <c r="R13" s="78"/>
      <c r="S13" s="153">
        <v>14920</v>
      </c>
      <c r="T13" s="78"/>
      <c r="U13" s="149">
        <v>453092016033</v>
      </c>
      <c r="V13" s="78"/>
      <c r="W13" s="149">
        <v>462349445750</v>
      </c>
      <c r="X13" s="74"/>
      <c r="Y13" s="151">
        <f t="shared" si="0"/>
        <v>0.60555894879231376</v>
      </c>
      <c r="AA13" s="19"/>
    </row>
    <row r="14" spans="1:29" ht="40.5" customHeight="1" x14ac:dyDescent="0.4">
      <c r="A14" s="158" t="s">
        <v>56</v>
      </c>
      <c r="C14" s="153">
        <v>10900000</v>
      </c>
      <c r="D14" s="78"/>
      <c r="E14" s="153">
        <v>138876937276</v>
      </c>
      <c r="F14" s="78"/>
      <c r="G14" s="153">
        <v>163385229471</v>
      </c>
      <c r="H14" s="78"/>
      <c r="I14" s="153">
        <v>33000000</v>
      </c>
      <c r="J14" s="78"/>
      <c r="K14" s="153">
        <v>497919540145</v>
      </c>
      <c r="L14" s="78"/>
      <c r="M14" s="153">
        <v>0</v>
      </c>
      <c r="N14" s="78"/>
      <c r="O14" s="153">
        <v>0</v>
      </c>
      <c r="P14" s="78"/>
      <c r="Q14" s="153">
        <v>43900000</v>
      </c>
      <c r="R14" s="78"/>
      <c r="S14" s="153">
        <v>15383</v>
      </c>
      <c r="T14" s="78"/>
      <c r="U14" s="153">
        <v>636796477421</v>
      </c>
      <c r="V14" s="78"/>
      <c r="W14" s="153">
        <v>675064678073</v>
      </c>
      <c r="X14" s="74"/>
      <c r="Y14" s="151">
        <f t="shared" si="0"/>
        <v>0.88416123470762809</v>
      </c>
      <c r="AA14" s="19"/>
    </row>
    <row r="15" spans="1:29" ht="40.5" customHeight="1" x14ac:dyDescent="0.4">
      <c r="A15" s="158" t="s">
        <v>57</v>
      </c>
      <c r="C15" s="149">
        <v>1000000</v>
      </c>
      <c r="D15" s="78"/>
      <c r="E15" s="149">
        <v>10164905557</v>
      </c>
      <c r="F15" s="78"/>
      <c r="G15" s="149">
        <v>10112103625</v>
      </c>
      <c r="H15" s="78"/>
      <c r="I15" s="149">
        <v>0</v>
      </c>
      <c r="J15" s="78"/>
      <c r="K15" s="149">
        <v>0</v>
      </c>
      <c r="L15" s="78"/>
      <c r="M15" s="149">
        <v>0</v>
      </c>
      <c r="N15" s="78"/>
      <c r="O15" s="149">
        <v>0</v>
      </c>
      <c r="P15" s="78"/>
      <c r="Q15" s="149">
        <v>1000000</v>
      </c>
      <c r="R15" s="78"/>
      <c r="S15" s="149">
        <v>10105</v>
      </c>
      <c r="T15" s="78"/>
      <c r="U15" s="149">
        <v>10164905557</v>
      </c>
      <c r="V15" s="78"/>
      <c r="W15" s="149">
        <v>10103105312</v>
      </c>
      <c r="X15" s="74"/>
      <c r="Y15" s="151">
        <f t="shared" si="0"/>
        <v>1.3232471431534663E-2</v>
      </c>
      <c r="AA15" s="19"/>
    </row>
    <row r="16" spans="1:29" ht="40.5" customHeight="1" thickBot="1" x14ac:dyDescent="0.45">
      <c r="A16" s="158" t="s">
        <v>244</v>
      </c>
      <c r="C16" s="154">
        <v>0</v>
      </c>
      <c r="D16" s="78"/>
      <c r="E16" s="154">
        <v>0</v>
      </c>
      <c r="F16" s="78"/>
      <c r="G16" s="154">
        <v>0</v>
      </c>
      <c r="H16" s="78"/>
      <c r="I16" s="154">
        <v>3000000</v>
      </c>
      <c r="J16" s="78"/>
      <c r="K16" s="154">
        <v>67885023360</v>
      </c>
      <c r="L16" s="78"/>
      <c r="M16" s="154">
        <v>0</v>
      </c>
      <c r="N16" s="78"/>
      <c r="O16" s="154">
        <v>0</v>
      </c>
      <c r="P16" s="78"/>
      <c r="Q16" s="154">
        <v>3000000</v>
      </c>
      <c r="R16" s="78"/>
      <c r="S16" s="153">
        <v>23056</v>
      </c>
      <c r="T16" s="78"/>
      <c r="U16" s="154">
        <v>67885023360</v>
      </c>
      <c r="V16" s="78"/>
      <c r="W16" s="154">
        <v>69142494300</v>
      </c>
      <c r="X16" s="74"/>
      <c r="Y16" s="152">
        <f t="shared" si="0"/>
        <v>9.0558897712675682E-2</v>
      </c>
      <c r="AA16" s="19"/>
    </row>
    <row r="17" spans="1:25" ht="40.5" customHeight="1" thickBot="1" x14ac:dyDescent="0.45">
      <c r="A17" s="41"/>
      <c r="C17" s="155">
        <f>SUM(C10:C16)</f>
        <v>71510000</v>
      </c>
      <c r="D17" s="88"/>
      <c r="E17" s="156">
        <f>SUM(E10:E16)</f>
        <v>1661740287217</v>
      </c>
      <c r="F17" s="88"/>
      <c r="G17" s="156">
        <f>SUM(G10:G16)</f>
        <v>1901288525061</v>
      </c>
      <c r="H17" s="88"/>
      <c r="I17" s="156">
        <f>SUM(I10:I16)</f>
        <v>221850000</v>
      </c>
      <c r="J17" s="88"/>
      <c r="K17" s="156">
        <f>SUM(K10:K16)</f>
        <v>5640003434403</v>
      </c>
      <c r="L17" s="88"/>
      <c r="M17" s="156">
        <f>SUM(M10:M16)</f>
        <v>-6500000</v>
      </c>
      <c r="N17" s="88"/>
      <c r="O17" s="156">
        <f>SUM(O10:O16)</f>
        <v>-241516857836</v>
      </c>
      <c r="P17" s="88"/>
      <c r="Q17" s="156">
        <f>SUM(Q10:Q16)</f>
        <v>286860000</v>
      </c>
      <c r="R17" s="88"/>
      <c r="S17" s="137"/>
      <c r="T17" s="88"/>
      <c r="U17" s="156">
        <f>SUM(U10:U16)</f>
        <v>7111467581024</v>
      </c>
      <c r="V17" s="88"/>
      <c r="W17" s="156">
        <f>SUM(W10:W16)</f>
        <v>7422418385770</v>
      </c>
      <c r="X17" s="139"/>
      <c r="Y17" s="157">
        <f>SUM(Y10:Y16)</f>
        <v>9.7214605024399408</v>
      </c>
    </row>
    <row r="18" spans="1:25" ht="16.5" thickTop="1" x14ac:dyDescent="0.4"/>
    <row r="19" spans="1:25" ht="22.5" hidden="1" x14ac:dyDescent="0.4">
      <c r="C19" s="25">
        <v>71510000</v>
      </c>
      <c r="D19" s="25"/>
      <c r="E19" s="25">
        <v>1661740287217</v>
      </c>
      <c r="F19" s="25"/>
      <c r="G19" s="25">
        <v>239548237844</v>
      </c>
      <c r="H19" s="25"/>
      <c r="I19" s="25">
        <v>221850000</v>
      </c>
      <c r="J19" s="25"/>
      <c r="K19" s="25">
        <v>5640003434403</v>
      </c>
      <c r="L19" s="25"/>
      <c r="M19" s="25">
        <v>-6500000</v>
      </c>
      <c r="N19" s="25"/>
      <c r="O19" s="25">
        <v>-241516857836</v>
      </c>
      <c r="P19" s="25"/>
      <c r="Q19" s="25">
        <f>C17+I17+M17</f>
        <v>286860000</v>
      </c>
      <c r="R19" s="25"/>
      <c r="S19" s="25"/>
      <c r="T19" s="25"/>
      <c r="U19" s="25">
        <v>7111467581024</v>
      </c>
      <c r="V19" s="25"/>
      <c r="W19" s="25">
        <v>310950804746</v>
      </c>
      <c r="Y19" s="20">
        <v>9.7200000000000006</v>
      </c>
    </row>
    <row r="20" spans="1:25" ht="22.5" hidden="1" x14ac:dyDescent="0.4">
      <c r="C20" s="25">
        <f>C19-C17</f>
        <v>0</v>
      </c>
      <c r="D20" s="25"/>
      <c r="E20" s="25">
        <f>E19-E17</f>
        <v>0</v>
      </c>
      <c r="F20" s="25"/>
      <c r="G20" s="25">
        <f>E19+G19</f>
        <v>1901288525061</v>
      </c>
      <c r="H20" s="25"/>
      <c r="I20" s="25">
        <f>I19-I17</f>
        <v>0</v>
      </c>
      <c r="J20" s="25"/>
      <c r="K20" s="25">
        <f>K19-K17</f>
        <v>0</v>
      </c>
      <c r="L20" s="25"/>
      <c r="M20" s="25">
        <f>M19-M17</f>
        <v>0</v>
      </c>
      <c r="N20" s="25"/>
      <c r="O20" s="25">
        <f>O19-O17</f>
        <v>0</v>
      </c>
      <c r="P20" s="25"/>
      <c r="Q20" s="25">
        <f>Q19-Q17</f>
        <v>0</v>
      </c>
      <c r="R20" s="25"/>
      <c r="S20" s="25"/>
      <c r="T20" s="25"/>
      <c r="U20" s="25">
        <f>U19-U17</f>
        <v>0</v>
      </c>
      <c r="V20" s="25"/>
      <c r="W20" s="25">
        <f>U19+W19</f>
        <v>7422418385770</v>
      </c>
      <c r="Y20" s="20">
        <f>Y19-Y17</f>
        <v>-1.4605024399401145E-3</v>
      </c>
    </row>
    <row r="21" spans="1:25" ht="22.5" hidden="1" x14ac:dyDescent="0.4">
      <c r="C21" s="25"/>
      <c r="D21" s="25"/>
      <c r="E21" s="25"/>
      <c r="F21" s="25"/>
      <c r="G21" s="25">
        <f>G20-G17</f>
        <v>0</v>
      </c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>
        <f>W20-W17</f>
        <v>0</v>
      </c>
    </row>
    <row r="22" spans="1:25" ht="22.5" x14ac:dyDescent="0.4"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4" spans="1:25" x14ac:dyDescent="0.4">
      <c r="U24" s="47" t="s">
        <v>211</v>
      </c>
    </row>
  </sheetData>
  <sortState xmlns:xlrd2="http://schemas.microsoft.com/office/spreadsheetml/2017/richdata2" ref="A10:Y16">
    <sortCondition descending="1" ref="W10:W16"/>
  </sortState>
  <mergeCells count="19">
    <mergeCell ref="U8:U9"/>
    <mergeCell ref="W8:W9"/>
    <mergeCell ref="Y8:Y9"/>
    <mergeCell ref="A3:Y3"/>
    <mergeCell ref="C7:G7"/>
    <mergeCell ref="A8:A9"/>
    <mergeCell ref="C6:Y6"/>
    <mergeCell ref="C8:C9"/>
    <mergeCell ref="E8:E9"/>
    <mergeCell ref="G8:G9"/>
    <mergeCell ref="Q8:Q9"/>
    <mergeCell ref="S8:S9"/>
    <mergeCell ref="I8:K8"/>
    <mergeCell ref="M8:O8"/>
    <mergeCell ref="A5:Y5"/>
    <mergeCell ref="I7:O7"/>
    <mergeCell ref="Q7:Y7"/>
    <mergeCell ref="A1:Y1"/>
    <mergeCell ref="A2:Y2"/>
  </mergeCells>
  <pageMargins left="0.39" right="0.39" top="0.39" bottom="0.39" header="0" footer="0"/>
  <pageSetup scale="4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8"/>
  <sheetViews>
    <sheetView rightToLeft="1" view="pageBreakPreview" topLeftCell="A5" zoomScale="60" zoomScaleNormal="100" workbookViewId="0">
      <selection activeCell="A14" sqref="A14:XFD16"/>
    </sheetView>
  </sheetViews>
  <sheetFormatPr defaultRowHeight="15.75" x14ac:dyDescent="0.4"/>
  <cols>
    <col min="1" max="1" width="32" style="44" customWidth="1"/>
    <col min="2" max="2" width="1.42578125" style="44" customWidth="1"/>
    <col min="3" max="3" width="16.85546875" style="44" customWidth="1"/>
    <col min="4" max="4" width="1.42578125" style="44" customWidth="1"/>
    <col min="5" max="5" width="22.28515625" style="44" customWidth="1"/>
    <col min="6" max="6" width="1.42578125" style="44" customWidth="1"/>
    <col min="7" max="7" width="13" style="44" customWidth="1"/>
    <col min="8" max="8" width="1.42578125" style="44" customWidth="1"/>
    <col min="9" max="9" width="13" style="44" customWidth="1"/>
    <col min="10" max="10" width="1.42578125" style="44" customWidth="1"/>
    <col min="11" max="11" width="11.7109375" style="44" customWidth="1"/>
    <col min="12" max="12" width="1.42578125" style="44" customWidth="1"/>
    <col min="13" max="13" width="13" style="44" customWidth="1"/>
    <col min="14" max="14" width="1.42578125" style="44" customWidth="1"/>
    <col min="15" max="15" width="13" style="44" customWidth="1"/>
    <col min="16" max="16" width="1.42578125" style="44" customWidth="1"/>
    <col min="17" max="17" width="19.28515625" style="44" bestFit="1" customWidth="1"/>
    <col min="18" max="18" width="1.42578125" style="44" customWidth="1"/>
    <col min="19" max="19" width="19.85546875" style="44" bestFit="1" customWidth="1"/>
    <col min="20" max="20" width="1.42578125" style="44" customWidth="1"/>
    <col min="21" max="21" width="10.5703125" style="44" customWidth="1"/>
    <col min="22" max="22" width="1.42578125" style="44" customWidth="1"/>
    <col min="23" max="23" width="13.5703125" style="44" customWidth="1"/>
    <col min="24" max="24" width="1.42578125" style="44" customWidth="1"/>
    <col min="25" max="25" width="10.28515625" style="44" customWidth="1"/>
    <col min="26" max="26" width="1.42578125" style="44" customWidth="1"/>
    <col min="27" max="27" width="20" style="44" bestFit="1" customWidth="1"/>
    <col min="28" max="28" width="1.42578125" style="44" customWidth="1"/>
    <col min="29" max="29" width="11" style="44" customWidth="1"/>
    <col min="30" max="30" width="1.42578125" style="44" customWidth="1"/>
    <col min="31" max="31" width="13.42578125" style="44" customWidth="1"/>
    <col min="32" max="32" width="1.42578125" style="44" customWidth="1"/>
    <col min="33" max="33" width="19.28515625" style="44" bestFit="1" customWidth="1"/>
    <col min="34" max="34" width="1.42578125" style="44" customWidth="1"/>
    <col min="35" max="35" width="19.140625" style="44" bestFit="1" customWidth="1"/>
    <col min="36" max="36" width="1.42578125" style="44" customWidth="1"/>
    <col min="37" max="37" width="15" style="44" customWidth="1"/>
    <col min="38" max="38" width="1.42578125" style="44" customWidth="1"/>
    <col min="39" max="39" width="21.42578125" style="44" hidden="1" customWidth="1"/>
    <col min="40" max="16384" width="9.140625" style="44"/>
  </cols>
  <sheetData>
    <row r="1" spans="1:39" ht="46.5" customHeight="1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</row>
    <row r="2" spans="1:39" ht="46.5" customHeight="1" x14ac:dyDescent="0.4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</row>
    <row r="3" spans="1:39" ht="46.5" customHeight="1" x14ac:dyDescent="0.4">
      <c r="A3" s="189" t="s">
        <v>233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</row>
    <row r="4" spans="1:39" ht="46.5" customHeight="1" x14ac:dyDescent="0.4"/>
    <row r="5" spans="1:39" ht="46.5" customHeight="1" x14ac:dyDescent="0.4">
      <c r="A5" s="188" t="s">
        <v>147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</row>
    <row r="6" spans="1:39" ht="46.5" customHeight="1" x14ac:dyDescent="0.4">
      <c r="A6" s="24"/>
      <c r="B6" s="24"/>
      <c r="C6" s="187" t="s">
        <v>145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</row>
    <row r="7" spans="1:39" ht="46.5" customHeight="1" thickBot="1" x14ac:dyDescent="0.7">
      <c r="A7" s="58"/>
      <c r="B7" s="58"/>
      <c r="C7" s="190" t="s">
        <v>59</v>
      </c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66"/>
      <c r="O7" s="190" t="s">
        <v>203</v>
      </c>
      <c r="P7" s="190"/>
      <c r="Q7" s="190"/>
      <c r="R7" s="190"/>
      <c r="S7" s="190"/>
      <c r="T7" s="67"/>
      <c r="U7" s="190" t="s">
        <v>2</v>
      </c>
      <c r="V7" s="190"/>
      <c r="W7" s="190"/>
      <c r="X7" s="190"/>
      <c r="Y7" s="190"/>
      <c r="Z7" s="190"/>
      <c r="AA7" s="190"/>
      <c r="AB7" s="67"/>
      <c r="AC7" s="190" t="s">
        <v>232</v>
      </c>
      <c r="AD7" s="190"/>
      <c r="AE7" s="190"/>
      <c r="AF7" s="190"/>
      <c r="AG7" s="190"/>
      <c r="AH7" s="190"/>
      <c r="AI7" s="190"/>
      <c r="AJ7" s="190"/>
      <c r="AK7" s="190"/>
    </row>
    <row r="8" spans="1:39" ht="46.5" customHeight="1" thickBot="1" x14ac:dyDescent="0.65">
      <c r="A8" s="191" t="s">
        <v>60</v>
      </c>
      <c r="B8" s="46"/>
      <c r="C8" s="203" t="s">
        <v>61</v>
      </c>
      <c r="D8" s="46"/>
      <c r="E8" s="203" t="s">
        <v>62</v>
      </c>
      <c r="F8" s="46"/>
      <c r="G8" s="203" t="s">
        <v>63</v>
      </c>
      <c r="H8" s="46"/>
      <c r="I8" s="203" t="s">
        <v>64</v>
      </c>
      <c r="J8" s="46"/>
      <c r="K8" s="203" t="s">
        <v>65</v>
      </c>
      <c r="L8" s="46"/>
      <c r="M8" s="203" t="s">
        <v>34</v>
      </c>
      <c r="N8" s="46"/>
      <c r="O8" s="204" t="s">
        <v>6</v>
      </c>
      <c r="P8" s="46"/>
      <c r="Q8" s="204" t="s">
        <v>7</v>
      </c>
      <c r="R8" s="46"/>
      <c r="S8" s="203" t="s">
        <v>8</v>
      </c>
      <c r="T8" s="45"/>
      <c r="U8" s="192" t="s">
        <v>3</v>
      </c>
      <c r="V8" s="192"/>
      <c r="W8" s="192"/>
      <c r="X8" s="46"/>
      <c r="Y8" s="192" t="s">
        <v>4</v>
      </c>
      <c r="Z8" s="192"/>
      <c r="AA8" s="192"/>
      <c r="AB8" s="45"/>
      <c r="AC8" s="204" t="s">
        <v>6</v>
      </c>
      <c r="AD8" s="46"/>
      <c r="AE8" s="203" t="s">
        <v>10</v>
      </c>
      <c r="AF8" s="46"/>
      <c r="AG8" s="204" t="s">
        <v>7</v>
      </c>
      <c r="AH8" s="46"/>
      <c r="AI8" s="203" t="s">
        <v>8</v>
      </c>
      <c r="AJ8" s="46"/>
      <c r="AK8" s="203" t="s">
        <v>11</v>
      </c>
    </row>
    <row r="9" spans="1:39" ht="46.5" customHeight="1" thickBot="1" x14ac:dyDescent="0.65">
      <c r="A9" s="192"/>
      <c r="B9" s="45"/>
      <c r="C9" s="194"/>
      <c r="D9" s="45"/>
      <c r="E9" s="194"/>
      <c r="F9" s="45"/>
      <c r="G9" s="194"/>
      <c r="H9" s="45"/>
      <c r="I9" s="194"/>
      <c r="J9" s="45"/>
      <c r="K9" s="194"/>
      <c r="L9" s="45"/>
      <c r="M9" s="194"/>
      <c r="N9" s="45"/>
      <c r="O9" s="192"/>
      <c r="P9" s="45"/>
      <c r="Q9" s="192"/>
      <c r="R9" s="45"/>
      <c r="S9" s="194"/>
      <c r="T9" s="45"/>
      <c r="U9" s="12" t="s">
        <v>6</v>
      </c>
      <c r="V9" s="46"/>
      <c r="W9" s="14" t="s">
        <v>7</v>
      </c>
      <c r="X9" s="45"/>
      <c r="Y9" s="12" t="s">
        <v>6</v>
      </c>
      <c r="Z9" s="46"/>
      <c r="AA9" s="12" t="s">
        <v>9</v>
      </c>
      <c r="AB9" s="45"/>
      <c r="AC9" s="192"/>
      <c r="AD9" s="45"/>
      <c r="AE9" s="194"/>
      <c r="AF9" s="45"/>
      <c r="AG9" s="192"/>
      <c r="AH9" s="45"/>
      <c r="AI9" s="194"/>
      <c r="AJ9" s="45"/>
      <c r="AK9" s="194"/>
    </row>
    <row r="10" spans="1:39" ht="46.5" customHeight="1" x14ac:dyDescent="0.4">
      <c r="A10" s="63" t="s">
        <v>66</v>
      </c>
      <c r="C10" s="38" t="s">
        <v>67</v>
      </c>
      <c r="D10" s="49"/>
      <c r="E10" s="38" t="s">
        <v>67</v>
      </c>
      <c r="F10" s="49"/>
      <c r="G10" s="38" t="s">
        <v>68</v>
      </c>
      <c r="H10" s="49"/>
      <c r="I10" s="38" t="s">
        <v>69</v>
      </c>
      <c r="J10" s="49"/>
      <c r="K10" s="17">
        <v>18</v>
      </c>
      <c r="L10" s="72"/>
      <c r="M10" s="71">
        <v>23.5</v>
      </c>
      <c r="N10" s="49"/>
      <c r="O10" s="27">
        <v>486800</v>
      </c>
      <c r="P10" s="48"/>
      <c r="Q10" s="27">
        <v>486912195041</v>
      </c>
      <c r="R10" s="48"/>
      <c r="S10" s="27">
        <v>486447070000</v>
      </c>
      <c r="T10" s="48"/>
      <c r="U10" s="27">
        <v>0</v>
      </c>
      <c r="V10" s="48"/>
      <c r="W10" s="27">
        <v>0</v>
      </c>
      <c r="X10" s="48"/>
      <c r="Y10" s="27">
        <v>0</v>
      </c>
      <c r="Z10" s="48"/>
      <c r="AA10" s="27">
        <v>0</v>
      </c>
      <c r="AB10" s="48"/>
      <c r="AC10" s="27">
        <v>486800</v>
      </c>
      <c r="AD10" s="48"/>
      <c r="AE10" s="27">
        <v>3000000</v>
      </c>
      <c r="AF10" s="48"/>
      <c r="AG10" s="27">
        <v>486912195041</v>
      </c>
      <c r="AH10" s="48"/>
      <c r="AI10" s="27">
        <v>486447070000</v>
      </c>
      <c r="AJ10" s="49"/>
      <c r="AK10" s="61">
        <f>AI10/$AM$10*100+0.01</f>
        <v>0.6471206434009249</v>
      </c>
      <c r="AM10" s="25">
        <v>76350856786458</v>
      </c>
    </row>
    <row r="11" spans="1:39" ht="46.5" customHeight="1" thickBot="1" x14ac:dyDescent="0.45">
      <c r="A11" s="63" t="s">
        <v>70</v>
      </c>
      <c r="C11" s="38" t="s">
        <v>67</v>
      </c>
      <c r="D11" s="49"/>
      <c r="E11" s="38" t="s">
        <v>67</v>
      </c>
      <c r="F11" s="49"/>
      <c r="G11" s="38" t="s">
        <v>71</v>
      </c>
      <c r="H11" s="49"/>
      <c r="I11" s="38" t="s">
        <v>72</v>
      </c>
      <c r="J11" s="49"/>
      <c r="K11" s="17">
        <v>23</v>
      </c>
      <c r="L11" s="72"/>
      <c r="M11" s="17">
        <v>23</v>
      </c>
      <c r="N11" s="49"/>
      <c r="O11" s="28">
        <v>100</v>
      </c>
      <c r="P11" s="48"/>
      <c r="Q11" s="28">
        <v>95068875</v>
      </c>
      <c r="R11" s="48"/>
      <c r="S11" s="28">
        <v>99927500</v>
      </c>
      <c r="T11" s="48"/>
      <c r="U11" s="28">
        <v>0</v>
      </c>
      <c r="V11" s="48"/>
      <c r="W11" s="28">
        <v>0</v>
      </c>
      <c r="X11" s="48"/>
      <c r="Y11" s="28">
        <v>0</v>
      </c>
      <c r="Z11" s="48"/>
      <c r="AA11" s="28">
        <v>0</v>
      </c>
      <c r="AB11" s="48"/>
      <c r="AC11" s="28">
        <v>100</v>
      </c>
      <c r="AD11" s="48"/>
      <c r="AE11" s="27">
        <v>1000000</v>
      </c>
      <c r="AF11" s="48"/>
      <c r="AG11" s="28">
        <v>95068875</v>
      </c>
      <c r="AH11" s="48"/>
      <c r="AI11" s="28">
        <v>99927500</v>
      </c>
      <c r="AJ11" s="49"/>
      <c r="AK11" s="21">
        <f>AI11/$AM$10*100</f>
        <v>1.3087934334447926E-4</v>
      </c>
    </row>
    <row r="12" spans="1:39" ht="46.5" customHeight="1" thickBot="1" x14ac:dyDescent="0.45">
      <c r="A12" s="64"/>
      <c r="B12" s="59"/>
      <c r="C12" s="17"/>
      <c r="D12" s="62"/>
      <c r="E12" s="17"/>
      <c r="F12" s="62"/>
      <c r="G12" s="17"/>
      <c r="H12" s="62"/>
      <c r="I12" s="17"/>
      <c r="J12" s="62"/>
      <c r="K12" s="17"/>
      <c r="L12" s="62"/>
      <c r="M12" s="17"/>
      <c r="N12" s="49"/>
      <c r="O12" s="70">
        <f>SUM(O10:O11)</f>
        <v>486900</v>
      </c>
      <c r="P12" s="48"/>
      <c r="Q12" s="70">
        <f>SUM(Q10:Q11)</f>
        <v>487007263916</v>
      </c>
      <c r="R12" s="48"/>
      <c r="S12" s="70">
        <f>SUM(S10:S11)</f>
        <v>486546997500</v>
      </c>
      <c r="T12" s="48"/>
      <c r="U12" s="70">
        <f>SUM(U10:U11)</f>
        <v>0</v>
      </c>
      <c r="V12" s="48"/>
      <c r="W12" s="70">
        <f>SUM(W10:W11)</f>
        <v>0</v>
      </c>
      <c r="X12" s="48"/>
      <c r="Y12" s="70">
        <f>SUM(Y10:Y11)</f>
        <v>0</v>
      </c>
      <c r="Z12" s="48"/>
      <c r="AA12" s="70">
        <f>SUM(AA10:AA11)</f>
        <v>0</v>
      </c>
      <c r="AB12" s="48"/>
      <c r="AC12" s="70">
        <f>SUM(AC10:AC11)</f>
        <v>486900</v>
      </c>
      <c r="AD12" s="48"/>
      <c r="AE12" s="27"/>
      <c r="AF12" s="48"/>
      <c r="AG12" s="70">
        <f>SUM(AG10:AG11)</f>
        <v>487007263916</v>
      </c>
      <c r="AH12" s="48"/>
      <c r="AI12" s="70">
        <f>SUM(AI10:AI11)</f>
        <v>486546997500</v>
      </c>
      <c r="AJ12" s="49"/>
      <c r="AK12" s="178">
        <f>SUM(AK10:AK11)</f>
        <v>0.64725152274426934</v>
      </c>
    </row>
    <row r="13" spans="1:39" ht="16.5" thickTop="1" x14ac:dyDescent="0.4"/>
    <row r="14" spans="1:39" ht="22.5" hidden="1" x14ac:dyDescent="0.4">
      <c r="O14" s="27">
        <v>486900</v>
      </c>
      <c r="P14" s="27"/>
      <c r="Q14" s="27">
        <v>487007263916</v>
      </c>
      <c r="R14" s="27"/>
      <c r="S14" s="27">
        <v>-460266416</v>
      </c>
      <c r="T14" s="27"/>
      <c r="U14" s="27"/>
      <c r="V14" s="27"/>
      <c r="W14" s="27"/>
      <c r="X14" s="27"/>
      <c r="Y14" s="27"/>
      <c r="Z14" s="27"/>
      <c r="AA14" s="27"/>
      <c r="AB14" s="27"/>
      <c r="AC14" s="27">
        <f>O12+U12+Y12</f>
        <v>486900</v>
      </c>
      <c r="AD14" s="27"/>
      <c r="AE14" s="27"/>
      <c r="AF14" s="27"/>
      <c r="AG14" s="27">
        <v>487007263916</v>
      </c>
      <c r="AH14" s="27"/>
      <c r="AI14" s="27">
        <v>-460266416</v>
      </c>
      <c r="AJ14" s="27"/>
      <c r="AK14" s="73">
        <v>0.65</v>
      </c>
    </row>
    <row r="15" spans="1:39" ht="22.5" hidden="1" x14ac:dyDescent="0.4">
      <c r="O15" s="27">
        <f>O14-O12</f>
        <v>0</v>
      </c>
      <c r="P15" s="27"/>
      <c r="Q15" s="27">
        <f>Q14-Q12</f>
        <v>0</v>
      </c>
      <c r="R15" s="27"/>
      <c r="S15" s="27">
        <f>Q14+S14</f>
        <v>486546997500</v>
      </c>
      <c r="T15" s="27"/>
      <c r="U15" s="27"/>
      <c r="V15" s="27"/>
      <c r="W15" s="27"/>
      <c r="X15" s="27"/>
      <c r="Y15" s="27"/>
      <c r="Z15" s="27"/>
      <c r="AA15" s="27"/>
      <c r="AB15" s="27"/>
      <c r="AC15" s="27">
        <f>AC14-AC12</f>
        <v>0</v>
      </c>
      <c r="AD15" s="27"/>
      <c r="AE15" s="27"/>
      <c r="AF15" s="27"/>
      <c r="AG15" s="27">
        <f>AG14-AG12</f>
        <v>0</v>
      </c>
      <c r="AH15" s="27"/>
      <c r="AI15" s="27">
        <f>AG14+AI14</f>
        <v>486546997500</v>
      </c>
      <c r="AJ15" s="27"/>
      <c r="AK15" s="73">
        <f>AK14-AK12</f>
        <v>2.7484772557306858E-3</v>
      </c>
    </row>
    <row r="16" spans="1:39" ht="22.5" hidden="1" x14ac:dyDescent="0.4">
      <c r="O16" s="27"/>
      <c r="P16" s="27"/>
      <c r="Q16" s="27"/>
      <c r="R16" s="27"/>
      <c r="S16" s="27">
        <f>S15-S12</f>
        <v>0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>
        <f>AI15-AI12</f>
        <v>0</v>
      </c>
      <c r="AJ16" s="27"/>
      <c r="AK16" s="27"/>
    </row>
    <row r="17" spans="15:37" ht="22.5" x14ac:dyDescent="0.4"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5:37" ht="22.5" x14ac:dyDescent="0.4"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</row>
  </sheetData>
  <mergeCells count="26">
    <mergeCell ref="A1:AK1"/>
    <mergeCell ref="A2:AK2"/>
    <mergeCell ref="A3:AK3"/>
    <mergeCell ref="C6:AK6"/>
    <mergeCell ref="U8:W8"/>
    <mergeCell ref="Y8:AA8"/>
    <mergeCell ref="O8:O9"/>
    <mergeCell ref="Q8:Q9"/>
    <mergeCell ref="S8:S9"/>
    <mergeCell ref="M8:M9"/>
    <mergeCell ref="K8:K9"/>
    <mergeCell ref="I8:I9"/>
    <mergeCell ref="G8:G9"/>
    <mergeCell ref="E8:E9"/>
    <mergeCell ref="C8:C9"/>
    <mergeCell ref="A8:A9"/>
    <mergeCell ref="A5:AK5"/>
    <mergeCell ref="O7:S7"/>
    <mergeCell ref="U7:AA7"/>
    <mergeCell ref="AC7:AK7"/>
    <mergeCell ref="C7:M7"/>
    <mergeCell ref="AE8:AE9"/>
    <mergeCell ref="AC8:AC9"/>
    <mergeCell ref="AG8:AG9"/>
    <mergeCell ref="AI8:AI9"/>
    <mergeCell ref="AK8:AK9"/>
  </mergeCells>
  <pageMargins left="0.39" right="0.39" top="0.39" bottom="0.39" header="0" footer="0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6"/>
  <sheetViews>
    <sheetView rightToLeft="1" view="pageBreakPreview" zoomScale="60" zoomScaleNormal="100" workbookViewId="0">
      <selection activeCell="A14" sqref="A14:XFD15"/>
    </sheetView>
  </sheetViews>
  <sheetFormatPr defaultRowHeight="15.75" x14ac:dyDescent="0.4"/>
  <cols>
    <col min="1" max="1" width="30.28515625" style="44" customWidth="1"/>
    <col min="2" max="2" width="1.42578125" style="44" customWidth="1"/>
    <col min="3" max="3" width="27.5703125" style="47" customWidth="1"/>
    <col min="4" max="4" width="1.42578125" style="47" customWidth="1"/>
    <col min="5" max="5" width="22" style="47" customWidth="1"/>
    <col min="6" max="6" width="1.42578125" style="47" customWidth="1"/>
    <col min="7" max="7" width="23.7109375" style="47" bestFit="1" customWidth="1"/>
    <col min="8" max="8" width="1.42578125" style="47" customWidth="1"/>
    <col min="9" max="9" width="21.140625" style="47" customWidth="1"/>
    <col min="10" max="10" width="1.42578125" style="44" customWidth="1"/>
    <col min="11" max="11" width="26.140625" style="44" bestFit="1" customWidth="1"/>
    <col min="12" max="12" width="1.42578125" style="44" customWidth="1"/>
    <col min="13" max="13" width="21.42578125" style="44" hidden="1" customWidth="1"/>
    <col min="14" max="16384" width="9.140625" style="44"/>
  </cols>
  <sheetData>
    <row r="1" spans="1:13" ht="39" customHeight="1" x14ac:dyDescent="0.4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3" ht="39" customHeight="1" x14ac:dyDescent="0.4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3" ht="39" customHeight="1" x14ac:dyDescent="0.4">
      <c r="A3" s="189" t="s">
        <v>231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3" ht="39" customHeight="1" x14ac:dyDescent="0.4"/>
    <row r="5" spans="1:13" ht="39" customHeight="1" x14ac:dyDescent="0.4">
      <c r="A5" s="188" t="s">
        <v>151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3" ht="39" customHeight="1" x14ac:dyDescent="0.4">
      <c r="A6" s="24"/>
      <c r="B6" s="24"/>
      <c r="C6" s="205" t="s">
        <v>145</v>
      </c>
      <c r="D6" s="205"/>
      <c r="E6" s="205"/>
      <c r="F6" s="205"/>
      <c r="G6" s="205"/>
      <c r="H6" s="205"/>
      <c r="I6" s="205"/>
      <c r="J6" s="205"/>
      <c r="K6" s="205"/>
    </row>
    <row r="7" spans="1:13" ht="39" customHeight="1" thickBot="1" x14ac:dyDescent="0.45">
      <c r="A7" s="74"/>
      <c r="B7" s="74"/>
      <c r="C7" s="56" t="s">
        <v>203</v>
      </c>
      <c r="D7" s="78"/>
      <c r="E7" s="199" t="s">
        <v>2</v>
      </c>
      <c r="F7" s="199"/>
      <c r="G7" s="199"/>
      <c r="H7" s="78"/>
      <c r="I7" s="192" t="s">
        <v>232</v>
      </c>
      <c r="J7" s="192"/>
      <c r="K7" s="192"/>
    </row>
    <row r="8" spans="1:13" ht="39" customHeight="1" thickBot="1" x14ac:dyDescent="0.45">
      <c r="A8" s="12" t="s">
        <v>73</v>
      </c>
      <c r="B8" s="74"/>
      <c r="C8" s="56" t="s">
        <v>74</v>
      </c>
      <c r="D8" s="78"/>
      <c r="E8" s="56" t="s">
        <v>75</v>
      </c>
      <c r="F8" s="78"/>
      <c r="G8" s="56" t="s">
        <v>76</v>
      </c>
      <c r="H8" s="78"/>
      <c r="I8" s="56" t="s">
        <v>74</v>
      </c>
      <c r="J8" s="74"/>
      <c r="K8" s="12" t="s">
        <v>11</v>
      </c>
    </row>
    <row r="9" spans="1:13" ht="39" customHeight="1" x14ac:dyDescent="0.55000000000000004">
      <c r="A9" s="77" t="s">
        <v>150</v>
      </c>
      <c r="B9" s="65"/>
      <c r="C9" s="79">
        <v>65150671752</v>
      </c>
      <c r="D9" s="48"/>
      <c r="E9" s="79">
        <v>5856476150180</v>
      </c>
      <c r="F9" s="48"/>
      <c r="G9" s="27">
        <v>-5019872343437</v>
      </c>
      <c r="H9" s="48"/>
      <c r="I9" s="79">
        <f>C9+E9+G9</f>
        <v>901754478495</v>
      </c>
      <c r="J9" s="49"/>
      <c r="K9" s="60">
        <f>I9/$M$9*100</f>
        <v>1.1810666133283525</v>
      </c>
      <c r="M9" s="19">
        <v>76350856786458</v>
      </c>
    </row>
    <row r="10" spans="1:13" ht="39" customHeight="1" x14ac:dyDescent="0.55000000000000004">
      <c r="A10" s="15" t="s">
        <v>148</v>
      </c>
      <c r="B10" s="65"/>
      <c r="C10" s="27">
        <v>32245352009</v>
      </c>
      <c r="D10" s="48"/>
      <c r="E10" s="27">
        <v>132282426</v>
      </c>
      <c r="F10" s="48"/>
      <c r="G10" s="25">
        <v>0</v>
      </c>
      <c r="H10" s="48"/>
      <c r="I10" s="27">
        <f t="shared" ref="I10:I11" si="0">C10+E10+G10</f>
        <v>32377634435</v>
      </c>
      <c r="J10" s="49"/>
      <c r="K10" s="61">
        <f t="shared" ref="K10:K11" si="1">I10/$M$9*100</f>
        <v>4.2406379964478241E-2</v>
      </c>
    </row>
    <row r="11" spans="1:13" ht="39" customHeight="1" thickBot="1" x14ac:dyDescent="0.6">
      <c r="A11" s="16" t="s">
        <v>149</v>
      </c>
      <c r="B11" s="65"/>
      <c r="C11" s="28">
        <v>2360678</v>
      </c>
      <c r="D11" s="48"/>
      <c r="E11" s="28">
        <v>0</v>
      </c>
      <c r="F11" s="48"/>
      <c r="G11" s="28">
        <v>-39000</v>
      </c>
      <c r="H11" s="48"/>
      <c r="I11" s="28">
        <f t="shared" si="0"/>
        <v>2321678</v>
      </c>
      <c r="J11" s="49"/>
      <c r="K11" s="21">
        <f t="shared" si="1"/>
        <v>3.040801502062234E-6</v>
      </c>
    </row>
    <row r="12" spans="1:13" ht="39" customHeight="1" thickBot="1" x14ac:dyDescent="0.45">
      <c r="A12" s="75"/>
      <c r="C12" s="43">
        <f>SUM(C9:C11)</f>
        <v>97398384439</v>
      </c>
      <c r="D12" s="50"/>
      <c r="E12" s="43">
        <f>SUM(E9:E11)</f>
        <v>5856608432606</v>
      </c>
      <c r="F12" s="50"/>
      <c r="G12" s="43">
        <f>SUM(G9:G11)</f>
        <v>-5019872382437</v>
      </c>
      <c r="H12" s="50"/>
      <c r="I12" s="43">
        <f>SUM(I9:I11)</f>
        <v>934134434608</v>
      </c>
      <c r="J12" s="51"/>
      <c r="K12" s="40">
        <f>SUM(K9:K11)</f>
        <v>1.2234760340943329</v>
      </c>
    </row>
    <row r="13" spans="1:13" ht="16.5" thickTop="1" x14ac:dyDescent="0.4"/>
    <row r="14" spans="1:13" ht="22.5" hidden="1" x14ac:dyDescent="0.4">
      <c r="C14" s="27">
        <v>97398384439</v>
      </c>
      <c r="D14" s="27"/>
      <c r="E14" s="27">
        <v>5856608432606</v>
      </c>
      <c r="F14" s="27"/>
      <c r="G14" s="27">
        <v>-5019872382437</v>
      </c>
      <c r="H14" s="27"/>
      <c r="I14" s="27">
        <v>934134434608</v>
      </c>
      <c r="K14" s="49">
        <v>1.22</v>
      </c>
    </row>
    <row r="15" spans="1:13" ht="22.5" hidden="1" x14ac:dyDescent="0.4">
      <c r="C15" s="27">
        <f>C14-C12</f>
        <v>0</v>
      </c>
      <c r="D15" s="27"/>
      <c r="E15" s="27">
        <f>E14-E12</f>
        <v>0</v>
      </c>
      <c r="F15" s="27"/>
      <c r="G15" s="27">
        <f>G14-G12</f>
        <v>0</v>
      </c>
      <c r="H15" s="27"/>
      <c r="I15" s="27">
        <f>I14-I12</f>
        <v>0</v>
      </c>
      <c r="K15" s="160">
        <f>K14-K12</f>
        <v>-3.4760340943329471E-3</v>
      </c>
    </row>
    <row r="16" spans="1:13" ht="22.5" x14ac:dyDescent="0.4">
      <c r="C16" s="27" t="s">
        <v>212</v>
      </c>
      <c r="D16" s="27"/>
      <c r="E16" s="27"/>
      <c r="F16" s="27"/>
      <c r="G16" s="27"/>
      <c r="H16" s="27"/>
      <c r="I16" s="27"/>
    </row>
  </sheetData>
  <sortState xmlns:xlrd2="http://schemas.microsoft.com/office/spreadsheetml/2017/richdata2" ref="A9:K11">
    <sortCondition descending="1" ref="I9:I11"/>
  </sortState>
  <mergeCells count="7">
    <mergeCell ref="A5:K5"/>
    <mergeCell ref="E7:G7"/>
    <mergeCell ref="I7:K7"/>
    <mergeCell ref="A1:K1"/>
    <mergeCell ref="A2:K2"/>
    <mergeCell ref="A3:K3"/>
    <mergeCell ref="C6:K6"/>
  </mergeCells>
  <pageMargins left="0.39" right="0.39" top="0.39" bottom="0.39" header="0" footer="0"/>
  <pageSetup scale="8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6"/>
  <sheetViews>
    <sheetView rightToLeft="1" view="pageBreakPreview" topLeftCell="A9" zoomScaleNormal="100" zoomScaleSheetLayoutView="100" workbookViewId="0">
      <selection activeCell="A15" sqref="A15:XFD16"/>
    </sheetView>
  </sheetViews>
  <sheetFormatPr defaultRowHeight="15.75" x14ac:dyDescent="0.4"/>
  <cols>
    <col min="1" max="1" width="61.5703125" style="47" bestFit="1" customWidth="1"/>
    <col min="2" max="2" width="1.42578125" style="47" customWidth="1"/>
    <col min="3" max="3" width="21.5703125" style="47" customWidth="1"/>
    <col min="4" max="4" width="1.42578125" style="47" customWidth="1"/>
    <col min="5" max="5" width="25.85546875" style="47" customWidth="1"/>
    <col min="6" max="6" width="1.42578125" style="47" customWidth="1"/>
    <col min="7" max="7" width="28.7109375" style="47" customWidth="1"/>
    <col min="8" max="8" width="1.42578125" style="47" customWidth="1"/>
    <col min="9" max="9" width="26.85546875" style="47" customWidth="1"/>
    <col min="10" max="10" width="1.42578125" style="47" customWidth="1"/>
    <col min="11" max="11" width="22.5703125" style="47" hidden="1" customWidth="1"/>
    <col min="12" max="16384" width="9.140625" style="47"/>
  </cols>
  <sheetData>
    <row r="1" spans="1:11" ht="39" customHeight="1" x14ac:dyDescent="0.4">
      <c r="A1" s="208" t="s">
        <v>0</v>
      </c>
      <c r="B1" s="208"/>
      <c r="C1" s="208"/>
      <c r="D1" s="208"/>
      <c r="E1" s="208"/>
      <c r="F1" s="208"/>
      <c r="G1" s="208"/>
      <c r="H1" s="208"/>
      <c r="I1" s="208"/>
    </row>
    <row r="2" spans="1:11" ht="39" customHeight="1" x14ac:dyDescent="0.4">
      <c r="A2" s="208" t="s">
        <v>77</v>
      </c>
      <c r="B2" s="208"/>
      <c r="C2" s="208"/>
      <c r="D2" s="208"/>
      <c r="E2" s="208"/>
      <c r="F2" s="208"/>
      <c r="G2" s="208"/>
      <c r="H2" s="208"/>
      <c r="I2" s="208"/>
    </row>
    <row r="3" spans="1:11" ht="39" customHeight="1" x14ac:dyDescent="0.4">
      <c r="A3" s="208" t="s">
        <v>230</v>
      </c>
      <c r="B3" s="208"/>
      <c r="C3" s="208"/>
      <c r="D3" s="208"/>
      <c r="E3" s="208"/>
      <c r="F3" s="208"/>
      <c r="G3" s="208"/>
      <c r="H3" s="208"/>
      <c r="I3" s="208"/>
    </row>
    <row r="4" spans="1:11" ht="39" customHeight="1" x14ac:dyDescent="0.4"/>
    <row r="5" spans="1:11" ht="39" customHeight="1" x14ac:dyDescent="0.4">
      <c r="A5" s="207" t="s">
        <v>152</v>
      </c>
      <c r="B5" s="207"/>
      <c r="C5" s="207"/>
      <c r="D5" s="207"/>
      <c r="E5" s="207"/>
      <c r="F5" s="207"/>
      <c r="G5" s="207"/>
      <c r="H5" s="207"/>
      <c r="I5" s="207"/>
    </row>
    <row r="6" spans="1:11" ht="39" customHeight="1" x14ac:dyDescent="0.4">
      <c r="C6" s="206" t="s">
        <v>145</v>
      </c>
      <c r="D6" s="206"/>
      <c r="E6" s="206"/>
      <c r="F6" s="206"/>
      <c r="G6" s="206"/>
      <c r="H6" s="206"/>
      <c r="I6" s="206"/>
    </row>
    <row r="7" spans="1:11" ht="39" customHeight="1" thickBot="1" x14ac:dyDescent="0.65">
      <c r="A7" s="56" t="s">
        <v>78</v>
      </c>
      <c r="B7" s="132"/>
      <c r="C7" s="56" t="s">
        <v>79</v>
      </c>
      <c r="D7" s="132"/>
      <c r="E7" s="56" t="s">
        <v>74</v>
      </c>
      <c r="F7" s="132"/>
      <c r="G7" s="56" t="s">
        <v>80</v>
      </c>
      <c r="H7" s="132"/>
      <c r="I7" s="56" t="s">
        <v>81</v>
      </c>
    </row>
    <row r="8" spans="1:11" ht="39" customHeight="1" x14ac:dyDescent="0.55000000000000004">
      <c r="A8" s="42" t="s">
        <v>82</v>
      </c>
      <c r="C8" s="133" t="s">
        <v>153</v>
      </c>
      <c r="D8" s="114"/>
      <c r="E8" s="27">
        <f>'درآمد سرمایه گذاری در سهام'!S86</f>
        <v>4133395815304</v>
      </c>
      <c r="F8" s="48"/>
      <c r="G8" s="73">
        <f>E8/$E$13*100</f>
        <v>80.351222397339555</v>
      </c>
      <c r="H8" s="103"/>
      <c r="I8" s="73">
        <f>E8/$K$8*100</f>
        <v>5.6671121870901358</v>
      </c>
      <c r="K8" s="25">
        <v>72936544731195</v>
      </c>
    </row>
    <row r="9" spans="1:11" ht="39" customHeight="1" x14ac:dyDescent="0.55000000000000004">
      <c r="A9" s="41" t="s">
        <v>83</v>
      </c>
      <c r="C9" s="134" t="s">
        <v>84</v>
      </c>
      <c r="D9" s="114"/>
      <c r="E9" s="25">
        <f>'درآمد سرمایه گذاری در صندوق'!S28</f>
        <v>877289495601</v>
      </c>
      <c r="F9" s="48"/>
      <c r="G9" s="73">
        <f t="shared" ref="G9:G12" si="0">E9/$E$13*100</f>
        <v>17.054084950415366</v>
      </c>
      <c r="H9" s="103"/>
      <c r="I9" s="73">
        <f t="shared" ref="I9:I12" si="1">E9/$K$8*100</f>
        <v>1.2028119769509493</v>
      </c>
    </row>
    <row r="10" spans="1:11" ht="39" customHeight="1" x14ac:dyDescent="0.55000000000000004">
      <c r="A10" s="41" t="s">
        <v>85</v>
      </c>
      <c r="C10" s="134" t="s">
        <v>154</v>
      </c>
      <c r="D10" s="114"/>
      <c r="E10" s="25">
        <f>'درآمد سرمایه گذاری در اوراق به'!S15</f>
        <v>49963885923</v>
      </c>
      <c r="F10" s="48"/>
      <c r="G10" s="73">
        <f t="shared" si="0"/>
        <v>0.9712738602893779</v>
      </c>
      <c r="H10" s="103"/>
      <c r="I10" s="73">
        <f t="shared" si="1"/>
        <v>6.8503225793242736E-2</v>
      </c>
    </row>
    <row r="11" spans="1:11" ht="39" customHeight="1" x14ac:dyDescent="0.55000000000000004">
      <c r="A11" s="41" t="s">
        <v>86</v>
      </c>
      <c r="C11" s="134" t="s">
        <v>155</v>
      </c>
      <c r="D11" s="114"/>
      <c r="E11" s="25">
        <f>'درآمد سپرده بانکی'!G12</f>
        <v>1022500658</v>
      </c>
      <c r="F11" s="48"/>
      <c r="G11" s="73">
        <f t="shared" si="0"/>
        <v>1.9876919957238948E-2</v>
      </c>
      <c r="H11" s="103"/>
      <c r="I11" s="73">
        <f t="shared" si="1"/>
        <v>1.4019044386711615E-3</v>
      </c>
    </row>
    <row r="12" spans="1:11" ht="39" customHeight="1" thickBot="1" x14ac:dyDescent="0.6">
      <c r="A12" s="41" t="s">
        <v>87</v>
      </c>
      <c r="C12" s="133" t="s">
        <v>156</v>
      </c>
      <c r="D12" s="114"/>
      <c r="E12" s="28">
        <f>'سایر درآمدها'!E8</f>
        <v>82488767011</v>
      </c>
      <c r="F12" s="48"/>
      <c r="G12" s="100">
        <f t="shared" si="0"/>
        <v>1.6035418719984627</v>
      </c>
      <c r="H12" s="103"/>
      <c r="I12" s="100">
        <f t="shared" si="1"/>
        <v>0.11309662024025044</v>
      </c>
    </row>
    <row r="13" spans="1:11" ht="39" customHeight="1" thickBot="1" x14ac:dyDescent="0.6">
      <c r="A13" s="41"/>
      <c r="B13" s="109"/>
      <c r="C13" s="126"/>
      <c r="D13" s="114"/>
      <c r="E13" s="43">
        <f>SUM(E8:E12)</f>
        <v>5144160464497</v>
      </c>
      <c r="F13" s="50"/>
      <c r="G13" s="43">
        <f>SUM(G8:G12)</f>
        <v>100</v>
      </c>
      <c r="H13" s="50"/>
      <c r="I13" s="43">
        <f>SUM(I8:I12)</f>
        <v>7.0529259145132492</v>
      </c>
    </row>
    <row r="14" spans="1:11" ht="16.5" thickTop="1" x14ac:dyDescent="0.4"/>
    <row r="15" spans="1:11" ht="22.5" hidden="1" x14ac:dyDescent="0.4">
      <c r="E15" s="25">
        <v>5144160464497</v>
      </c>
    </row>
    <row r="16" spans="1:11" ht="22.5" hidden="1" x14ac:dyDescent="0.4">
      <c r="E16" s="25">
        <f>E15-E13</f>
        <v>0</v>
      </c>
    </row>
  </sheetData>
  <mergeCells count="5">
    <mergeCell ref="C6:I6"/>
    <mergeCell ref="A5:I5"/>
    <mergeCell ref="A1:I1"/>
    <mergeCell ref="A2:I2"/>
    <mergeCell ref="A3:I3"/>
  </mergeCells>
  <pageMargins left="0.39" right="0.39" top="0.39" bottom="0.39" header="0" footer="0"/>
  <pageSetup scale="7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1"/>
  <sheetViews>
    <sheetView rightToLeft="1" view="pageBreakPreview" topLeftCell="A72" zoomScale="60" zoomScaleNormal="100" workbookViewId="0">
      <selection activeCell="A88" sqref="A88:XFD91"/>
    </sheetView>
  </sheetViews>
  <sheetFormatPr defaultRowHeight="15.75" x14ac:dyDescent="0.4"/>
  <cols>
    <col min="1" max="1" width="44" style="47" bestFit="1" customWidth="1"/>
    <col min="2" max="2" width="1.42578125" style="47" customWidth="1"/>
    <col min="3" max="3" width="22.28515625" style="47" customWidth="1"/>
    <col min="4" max="4" width="1.42578125" style="47" customWidth="1"/>
    <col min="5" max="5" width="26.28515625" style="47" customWidth="1"/>
    <col min="6" max="6" width="1.42578125" style="47" customWidth="1"/>
    <col min="7" max="7" width="26.140625" style="47" bestFit="1" customWidth="1"/>
    <col min="8" max="8" width="1.42578125" style="47" customWidth="1"/>
    <col min="9" max="9" width="23.42578125" style="47" customWidth="1"/>
    <col min="10" max="10" width="1.42578125" style="47" customWidth="1"/>
    <col min="11" max="11" width="25.85546875" style="47" customWidth="1"/>
    <col min="12" max="12" width="1.42578125" style="47" customWidth="1"/>
    <col min="13" max="13" width="25.140625" style="47" customWidth="1"/>
    <col min="14" max="14" width="1.42578125" style="47" customWidth="1"/>
    <col min="15" max="15" width="25.5703125" style="47" bestFit="1" customWidth="1"/>
    <col min="16" max="16" width="1.42578125" style="47" customWidth="1"/>
    <col min="17" max="17" width="24.140625" style="47" customWidth="1"/>
    <col min="18" max="18" width="1.42578125" style="47" customWidth="1"/>
    <col min="19" max="19" width="26.28515625" style="47" bestFit="1" customWidth="1"/>
    <col min="20" max="20" width="1.42578125" style="47" customWidth="1"/>
    <col min="21" max="21" width="26.28515625" style="47" bestFit="1" customWidth="1"/>
    <col min="22" max="22" width="1.42578125" style="47" customWidth="1"/>
    <col min="23" max="23" width="30.42578125" style="47" customWidth="1"/>
    <col min="24" max="16384" width="9.140625" style="47"/>
  </cols>
  <sheetData>
    <row r="1" spans="1:23" ht="40.5" customHeight="1" x14ac:dyDescent="0.4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</row>
    <row r="2" spans="1:23" ht="40.5" customHeight="1" x14ac:dyDescent="0.4">
      <c r="A2" s="208" t="s">
        <v>77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pans="1:23" ht="40.5" customHeight="1" x14ac:dyDescent="0.4">
      <c r="A3" s="208" t="str">
        <f>درآمد!A3</f>
        <v>دوره یک ماهه منتهی به 30 دی 1404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</row>
    <row r="4" spans="1:23" ht="40.5" customHeight="1" x14ac:dyDescent="0.4"/>
    <row r="5" spans="1:23" ht="40.5" customHeight="1" x14ac:dyDescent="0.4">
      <c r="A5" s="207" t="s">
        <v>157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3" ht="40.5" customHeight="1" x14ac:dyDescent="0.4">
      <c r="A6" s="83"/>
      <c r="B6" s="83"/>
      <c r="C6" s="209" t="s">
        <v>145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</row>
    <row r="7" spans="1:23" ht="40.5" customHeight="1" thickBot="1" x14ac:dyDescent="0.7">
      <c r="C7" s="197" t="s">
        <v>245</v>
      </c>
      <c r="D7" s="197"/>
      <c r="E7" s="197"/>
      <c r="F7" s="197"/>
      <c r="G7" s="197"/>
      <c r="H7" s="197"/>
      <c r="I7" s="197"/>
      <c r="J7" s="197"/>
      <c r="K7" s="197"/>
      <c r="L7" s="84"/>
      <c r="M7" s="197" t="s">
        <v>246</v>
      </c>
      <c r="N7" s="197"/>
      <c r="O7" s="197"/>
      <c r="P7" s="197"/>
      <c r="Q7" s="197"/>
      <c r="R7" s="197"/>
      <c r="S7" s="197"/>
      <c r="T7" s="197"/>
      <c r="U7" s="197"/>
    </row>
    <row r="8" spans="1:23" ht="40.5" customHeight="1" thickBot="1" x14ac:dyDescent="0.7">
      <c r="A8" s="198" t="s">
        <v>88</v>
      </c>
      <c r="B8" s="85"/>
      <c r="C8" s="53" t="s">
        <v>89</v>
      </c>
      <c r="D8" s="86"/>
      <c r="E8" s="53" t="s">
        <v>90</v>
      </c>
      <c r="F8" s="86"/>
      <c r="G8" s="53" t="s">
        <v>91</v>
      </c>
      <c r="H8" s="87"/>
      <c r="I8" s="199" t="s">
        <v>30</v>
      </c>
      <c r="J8" s="199"/>
      <c r="K8" s="199"/>
      <c r="L8" s="85"/>
      <c r="M8" s="53" t="s">
        <v>89</v>
      </c>
      <c r="N8" s="88"/>
      <c r="O8" s="53" t="s">
        <v>90</v>
      </c>
      <c r="P8" s="88"/>
      <c r="Q8" s="53" t="s">
        <v>91</v>
      </c>
      <c r="R8" s="87"/>
      <c r="S8" s="199" t="s">
        <v>30</v>
      </c>
      <c r="T8" s="199"/>
      <c r="U8" s="199"/>
    </row>
    <row r="9" spans="1:23" ht="40.5" customHeight="1" thickBot="1" x14ac:dyDescent="0.7">
      <c r="A9" s="199"/>
      <c r="B9" s="85"/>
      <c r="C9" s="89" t="s">
        <v>158</v>
      </c>
      <c r="D9" s="88"/>
      <c r="E9" s="89" t="s">
        <v>159</v>
      </c>
      <c r="F9" s="88"/>
      <c r="G9" s="89" t="s">
        <v>160</v>
      </c>
      <c r="H9" s="85"/>
      <c r="I9" s="56" t="s">
        <v>74</v>
      </c>
      <c r="J9" s="87"/>
      <c r="K9" s="56" t="s">
        <v>80</v>
      </c>
      <c r="L9" s="85"/>
      <c r="M9" s="89" t="s">
        <v>158</v>
      </c>
      <c r="N9" s="88"/>
      <c r="O9" s="89" t="s">
        <v>159</v>
      </c>
      <c r="P9" s="88"/>
      <c r="Q9" s="89" t="s">
        <v>160</v>
      </c>
      <c r="R9" s="85"/>
      <c r="S9" s="56" t="s">
        <v>74</v>
      </c>
      <c r="T9" s="87"/>
      <c r="U9" s="56" t="s">
        <v>80</v>
      </c>
    </row>
    <row r="10" spans="1:23" ht="40.5" customHeight="1" x14ac:dyDescent="0.4">
      <c r="A10" s="41" t="s">
        <v>204</v>
      </c>
      <c r="C10" s="92">
        <v>1759662000000</v>
      </c>
      <c r="D10" s="91"/>
      <c r="E10" s="92">
        <v>2505113853122</v>
      </c>
      <c r="F10" s="91"/>
      <c r="G10" s="92">
        <v>1571816407674</v>
      </c>
      <c r="H10" s="91"/>
      <c r="I10" s="92">
        <f>C10+E10+G10</f>
        <v>5836592260796</v>
      </c>
      <c r="J10" s="91"/>
      <c r="K10" s="135">
        <f>I10/$I$86*100</f>
        <v>164.45839942245502</v>
      </c>
      <c r="L10" s="91"/>
      <c r="M10" s="92">
        <v>1759662000000</v>
      </c>
      <c r="N10" s="91"/>
      <c r="O10" s="92">
        <v>4107484733591</v>
      </c>
      <c r="P10" s="91"/>
      <c r="Q10" s="92">
        <v>1603932157674</v>
      </c>
      <c r="R10" s="91"/>
      <c r="S10" s="90">
        <f>M10+O10+Q10</f>
        <v>7471078891265</v>
      </c>
      <c r="T10" s="91"/>
      <c r="U10" s="135">
        <f>S10/$S$86*100</f>
        <v>180.74917634558844</v>
      </c>
      <c r="W10" s="91"/>
    </row>
    <row r="11" spans="1:23" ht="40.5" customHeight="1" x14ac:dyDescent="0.4">
      <c r="A11" s="41" t="s">
        <v>15</v>
      </c>
      <c r="C11" s="92">
        <v>1327425195060</v>
      </c>
      <c r="D11" s="91"/>
      <c r="E11" s="92">
        <v>-1749269736111</v>
      </c>
      <c r="F11" s="91"/>
      <c r="G11" s="92">
        <v>3484696796</v>
      </c>
      <c r="H11" s="91"/>
      <c r="I11" s="92">
        <f>C11+E11+G11</f>
        <v>-418359844255</v>
      </c>
      <c r="J11" s="91"/>
      <c r="K11" s="135">
        <f>I11/$I$86*100</f>
        <v>-11.788178322982848</v>
      </c>
      <c r="L11" s="91"/>
      <c r="M11" s="92">
        <v>1327425195060</v>
      </c>
      <c r="N11" s="91"/>
      <c r="O11" s="92">
        <v>1370403280371</v>
      </c>
      <c r="P11" s="91"/>
      <c r="Q11" s="92">
        <v>56864463716</v>
      </c>
      <c r="R11" s="91"/>
      <c r="S11" s="90">
        <f>M11+O11+Q11</f>
        <v>2754692939147</v>
      </c>
      <c r="T11" s="91"/>
      <c r="U11" s="135">
        <f>S11/$S$86*100</f>
        <v>66.644789471835281</v>
      </c>
      <c r="W11" s="91"/>
    </row>
    <row r="12" spans="1:23" ht="40.5" customHeight="1" x14ac:dyDescent="0.4">
      <c r="A12" s="41" t="s">
        <v>25</v>
      </c>
      <c r="C12" s="90">
        <v>0</v>
      </c>
      <c r="D12" s="91"/>
      <c r="E12" s="90">
        <v>58198907050</v>
      </c>
      <c r="F12" s="91"/>
      <c r="G12" s="90">
        <v>215665257952</v>
      </c>
      <c r="H12" s="91"/>
      <c r="I12" s="90">
        <f>C12+E12+G12</f>
        <v>273864165002</v>
      </c>
      <c r="J12" s="91"/>
      <c r="K12" s="95">
        <f>I12/$I$86*100</f>
        <v>7.7167052661741948</v>
      </c>
      <c r="L12" s="91"/>
      <c r="M12" s="90">
        <v>60451632540</v>
      </c>
      <c r="N12" s="91"/>
      <c r="O12" s="92">
        <v>402471735125</v>
      </c>
      <c r="P12" s="91"/>
      <c r="Q12" s="90">
        <v>242326733707</v>
      </c>
      <c r="R12" s="91"/>
      <c r="S12" s="90">
        <f>M12+O12+Q12</f>
        <v>705250101372</v>
      </c>
      <c r="T12" s="91"/>
      <c r="U12" s="95">
        <f>S12/$S$86*100</f>
        <v>17.062244529323664</v>
      </c>
      <c r="W12" s="91"/>
    </row>
    <row r="13" spans="1:23" ht="40.5" customHeight="1" x14ac:dyDescent="0.4">
      <c r="A13" s="41" t="s">
        <v>13</v>
      </c>
      <c r="C13" s="92">
        <v>0</v>
      </c>
      <c r="D13" s="91"/>
      <c r="E13" s="92">
        <v>32958068295</v>
      </c>
      <c r="F13" s="91"/>
      <c r="G13" s="92">
        <v>6237423011</v>
      </c>
      <c r="H13" s="91"/>
      <c r="I13" s="92">
        <f>C13+E13+G13</f>
        <v>39195491306</v>
      </c>
      <c r="J13" s="91"/>
      <c r="K13" s="135">
        <f>I13/$I$86*100</f>
        <v>1.1044163232129558</v>
      </c>
      <c r="L13" s="91"/>
      <c r="M13" s="92">
        <v>105363890904</v>
      </c>
      <c r="N13" s="91"/>
      <c r="O13" s="92">
        <v>413661113182</v>
      </c>
      <c r="P13" s="91"/>
      <c r="Q13" s="92">
        <v>26426142959</v>
      </c>
      <c r="R13" s="91"/>
      <c r="S13" s="90">
        <f>M13+O13+Q13</f>
        <v>545451147045</v>
      </c>
      <c r="T13" s="91"/>
      <c r="U13" s="135">
        <f>S13/$S$86*100</f>
        <v>13.196199237088635</v>
      </c>
      <c r="W13" s="91"/>
    </row>
    <row r="14" spans="1:23" ht="40.5" customHeight="1" x14ac:dyDescent="0.4">
      <c r="A14" s="41" t="s">
        <v>28</v>
      </c>
      <c r="C14" s="90">
        <v>0</v>
      </c>
      <c r="D14" s="91"/>
      <c r="E14" s="90">
        <v>78131709101</v>
      </c>
      <c r="F14" s="91"/>
      <c r="G14" s="90">
        <v>83013287206</v>
      </c>
      <c r="H14" s="91"/>
      <c r="I14" s="90">
        <f>C14+E14+G14</f>
        <v>161144996307</v>
      </c>
      <c r="J14" s="91"/>
      <c r="K14" s="95">
        <f>I14/$I$86*100</f>
        <v>4.5406029723193866</v>
      </c>
      <c r="L14" s="91"/>
      <c r="M14" s="90">
        <v>50587500000</v>
      </c>
      <c r="N14" s="91"/>
      <c r="O14" s="92">
        <v>175867623960</v>
      </c>
      <c r="P14" s="91"/>
      <c r="Q14" s="90">
        <v>119683914084</v>
      </c>
      <c r="R14" s="91"/>
      <c r="S14" s="90">
        <f>M14+O14+Q14</f>
        <v>346139038044</v>
      </c>
      <c r="T14" s="91"/>
      <c r="U14" s="95">
        <f>S14/$S$86*100</f>
        <v>8.3742049760250801</v>
      </c>
      <c r="W14" s="91"/>
    </row>
    <row r="15" spans="1:23" ht="40.5" customHeight="1" x14ac:dyDescent="0.4">
      <c r="A15" s="41" t="s">
        <v>14</v>
      </c>
      <c r="C15" s="90">
        <v>0</v>
      </c>
      <c r="D15" s="91"/>
      <c r="E15" s="90">
        <v>37113101631</v>
      </c>
      <c r="F15" s="91"/>
      <c r="G15" s="90">
        <v>880160073</v>
      </c>
      <c r="H15" s="91"/>
      <c r="I15" s="90">
        <f>C15+E15+G15</f>
        <v>37993261704</v>
      </c>
      <c r="J15" s="91"/>
      <c r="K15" s="95">
        <f>I15/$I$86*100</f>
        <v>1.0705409474373915</v>
      </c>
      <c r="L15" s="91"/>
      <c r="M15" s="90">
        <v>26526677350</v>
      </c>
      <c r="N15" s="91"/>
      <c r="O15" s="92">
        <v>18184570194</v>
      </c>
      <c r="P15" s="91"/>
      <c r="Q15" s="90">
        <v>-10919793750</v>
      </c>
      <c r="R15" s="91"/>
      <c r="S15" s="90">
        <f>M15+O15+Q15</f>
        <v>33791453794</v>
      </c>
      <c r="T15" s="91"/>
      <c r="U15" s="95">
        <f>S15/$S$86*100</f>
        <v>0.81752281426536277</v>
      </c>
      <c r="W15" s="91"/>
    </row>
    <row r="16" spans="1:23" ht="40.5" customHeight="1" x14ac:dyDescent="0.4">
      <c r="A16" s="42" t="s">
        <v>20</v>
      </c>
      <c r="C16" s="92">
        <v>0</v>
      </c>
      <c r="D16" s="93"/>
      <c r="E16" s="92">
        <v>8710689059</v>
      </c>
      <c r="F16" s="93"/>
      <c r="G16" s="92">
        <v>2086017307</v>
      </c>
      <c r="H16" s="91"/>
      <c r="I16" s="90">
        <f>C16+E16+G16</f>
        <v>10796706366</v>
      </c>
      <c r="J16" s="91"/>
      <c r="K16" s="95">
        <f>I16/$I$86*100</f>
        <v>0.30422016283598191</v>
      </c>
      <c r="L16" s="91"/>
      <c r="M16" s="92">
        <v>10701322500</v>
      </c>
      <c r="N16" s="93"/>
      <c r="O16" s="92">
        <v>16254854234</v>
      </c>
      <c r="P16" s="93"/>
      <c r="Q16" s="92">
        <v>5052870654</v>
      </c>
      <c r="R16" s="91"/>
      <c r="S16" s="90">
        <f>M16+O16+Q16</f>
        <v>32009047388</v>
      </c>
      <c r="T16" s="91"/>
      <c r="U16" s="95">
        <f>S16/$S$86*100</f>
        <v>0.77440073049587244</v>
      </c>
      <c r="W16" s="91"/>
    </row>
    <row r="17" spans="1:23" ht="40.5" customHeight="1" x14ac:dyDescent="0.4">
      <c r="A17" s="41" t="s">
        <v>22</v>
      </c>
      <c r="C17" s="90">
        <v>0</v>
      </c>
      <c r="D17" s="91"/>
      <c r="E17" s="90">
        <v>-33482278838</v>
      </c>
      <c r="F17" s="91"/>
      <c r="G17" s="90">
        <v>3268297208</v>
      </c>
      <c r="H17" s="91"/>
      <c r="I17" s="90">
        <f>C17+E17+G17</f>
        <v>-30213981630</v>
      </c>
      <c r="J17" s="91"/>
      <c r="K17" s="95">
        <f>I17/$I$86*100</f>
        <v>-0.85134318743238535</v>
      </c>
      <c r="L17" s="91"/>
      <c r="M17" s="90">
        <v>23264485500</v>
      </c>
      <c r="N17" s="91"/>
      <c r="O17" s="92">
        <v>7341552260</v>
      </c>
      <c r="P17" s="91"/>
      <c r="Q17" s="90">
        <v>-1359820177</v>
      </c>
      <c r="R17" s="91"/>
      <c r="S17" s="90">
        <f>M17+O17+Q17</f>
        <v>29246217583</v>
      </c>
      <c r="T17" s="91"/>
      <c r="U17" s="95">
        <f>S17/$S$86*100</f>
        <v>0.70755908434210812</v>
      </c>
      <c r="W17" s="91"/>
    </row>
    <row r="18" spans="1:23" ht="40.5" customHeight="1" x14ac:dyDescent="0.4">
      <c r="A18" s="41" t="s">
        <v>19</v>
      </c>
      <c r="C18" s="90">
        <v>0</v>
      </c>
      <c r="D18" s="91"/>
      <c r="E18" s="90">
        <v>1074323953</v>
      </c>
      <c r="F18" s="91"/>
      <c r="G18" s="90">
        <v>0</v>
      </c>
      <c r="H18" s="91"/>
      <c r="I18" s="90">
        <f>C18+E18+G18</f>
        <v>1074323953</v>
      </c>
      <c r="J18" s="91"/>
      <c r="K18" s="95">
        <f>I18/$I$86*100</f>
        <v>3.0271362102565102E-2</v>
      </c>
      <c r="L18" s="91"/>
      <c r="M18" s="90">
        <v>10751410600</v>
      </c>
      <c r="N18" s="91"/>
      <c r="O18" s="92">
        <v>17179590355</v>
      </c>
      <c r="P18" s="91"/>
      <c r="Q18" s="90">
        <v>0</v>
      </c>
      <c r="R18" s="91"/>
      <c r="S18" s="90">
        <f>M18+O18+Q18</f>
        <v>27931000955</v>
      </c>
      <c r="T18" s="91"/>
      <c r="U18" s="95">
        <f>S18/$S$86*100</f>
        <v>0.67573980821253021</v>
      </c>
      <c r="W18" s="91"/>
    </row>
    <row r="19" spans="1:23" ht="40.5" customHeight="1" x14ac:dyDescent="0.4">
      <c r="A19" s="41" t="s">
        <v>18</v>
      </c>
      <c r="C19" s="92">
        <v>34578000000</v>
      </c>
      <c r="D19" s="91"/>
      <c r="E19" s="92">
        <v>-43017148553</v>
      </c>
      <c r="F19" s="91"/>
      <c r="G19" s="92">
        <v>-573022081</v>
      </c>
      <c r="H19" s="91"/>
      <c r="I19" s="92">
        <f>C19+E19+G19</f>
        <v>-9012170634</v>
      </c>
      <c r="J19" s="91"/>
      <c r="K19" s="135">
        <f>I19/$I$86*100</f>
        <v>-0.25393707347779643</v>
      </c>
      <c r="L19" s="91"/>
      <c r="M19" s="92">
        <v>34578000000</v>
      </c>
      <c r="N19" s="91"/>
      <c r="O19" s="92">
        <v>-21657033536</v>
      </c>
      <c r="P19" s="91"/>
      <c r="Q19" s="92">
        <v>5161596466</v>
      </c>
      <c r="R19" s="91"/>
      <c r="S19" s="90">
        <f>M19+O19+Q19</f>
        <v>18082562930</v>
      </c>
      <c r="T19" s="91"/>
      <c r="U19" s="135">
        <f>S19/$S$86*100</f>
        <v>0.4374747480763605</v>
      </c>
      <c r="W19" s="91"/>
    </row>
    <row r="20" spans="1:23" ht="40.5" customHeight="1" x14ac:dyDescent="0.4">
      <c r="A20" s="41" t="s">
        <v>247</v>
      </c>
      <c r="C20" s="92">
        <v>0</v>
      </c>
      <c r="D20" s="91"/>
      <c r="E20" s="92">
        <v>1295619466</v>
      </c>
      <c r="F20" s="91"/>
      <c r="G20" s="92">
        <v>0</v>
      </c>
      <c r="H20" s="91"/>
      <c r="I20" s="92">
        <f>C20+E20+G20</f>
        <v>1295619466</v>
      </c>
      <c r="J20" s="91"/>
      <c r="K20" s="135">
        <f>I20/$I$86*100</f>
        <v>3.6506833802688224E-2</v>
      </c>
      <c r="L20" s="91"/>
      <c r="M20" s="92">
        <v>0</v>
      </c>
      <c r="N20" s="91"/>
      <c r="O20" s="92">
        <v>1295619466</v>
      </c>
      <c r="P20" s="91"/>
      <c r="Q20" s="92">
        <v>0</v>
      </c>
      <c r="R20" s="91"/>
      <c r="S20" s="90">
        <f>M20+O20+Q20</f>
        <v>1295619466</v>
      </c>
      <c r="T20" s="91"/>
      <c r="U20" s="135">
        <f>S20/$S$86*100</f>
        <v>3.1345158409531865E-2</v>
      </c>
      <c r="W20" s="91"/>
    </row>
    <row r="21" spans="1:23" ht="40.5" customHeight="1" x14ac:dyDescent="0.4">
      <c r="A21" s="41" t="s">
        <v>217</v>
      </c>
      <c r="C21" s="92">
        <v>0</v>
      </c>
      <c r="D21" s="91"/>
      <c r="E21" s="90">
        <v>0</v>
      </c>
      <c r="F21" s="91"/>
      <c r="G21" s="90">
        <v>0</v>
      </c>
      <c r="H21" s="91"/>
      <c r="I21" s="90">
        <f>C21+E21+G21</f>
        <v>0</v>
      </c>
      <c r="J21" s="91"/>
      <c r="K21" s="135">
        <f>I21/$I$86*100</f>
        <v>0</v>
      </c>
      <c r="L21" s="91"/>
      <c r="M21" s="92">
        <v>0</v>
      </c>
      <c r="N21" s="91"/>
      <c r="O21" s="92">
        <v>0</v>
      </c>
      <c r="P21" s="91"/>
      <c r="Q21" s="90">
        <v>849800000</v>
      </c>
      <c r="R21" s="91"/>
      <c r="S21" s="90">
        <f>M21+O21+Q21</f>
        <v>849800000</v>
      </c>
      <c r="T21" s="91"/>
      <c r="U21" s="95">
        <f>S21/$S$86*100</f>
        <v>2.055936663151384E-2</v>
      </c>
      <c r="W21" s="91"/>
    </row>
    <row r="22" spans="1:23" ht="40.5" customHeight="1" x14ac:dyDescent="0.4">
      <c r="A22" s="41" t="s">
        <v>195</v>
      </c>
      <c r="C22" s="92">
        <v>0</v>
      </c>
      <c r="D22" s="91"/>
      <c r="E22" s="92">
        <v>2005060657</v>
      </c>
      <c r="F22" s="91"/>
      <c r="G22" s="92">
        <v>0</v>
      </c>
      <c r="H22" s="91"/>
      <c r="I22" s="92">
        <f>C22+E22+G22</f>
        <v>2005060657</v>
      </c>
      <c r="J22" s="91"/>
      <c r="K22" s="135">
        <f>I22/$I$86*100</f>
        <v>5.649684810262634E-2</v>
      </c>
      <c r="L22" s="91"/>
      <c r="M22" s="92">
        <v>0</v>
      </c>
      <c r="N22" s="91"/>
      <c r="O22" s="92">
        <v>705667899</v>
      </c>
      <c r="P22" s="91"/>
      <c r="Q22" s="92">
        <v>0</v>
      </c>
      <c r="R22" s="91"/>
      <c r="S22" s="90">
        <f>M22+O22+Q22</f>
        <v>705667899</v>
      </c>
      <c r="T22" s="91"/>
      <c r="U22" s="135">
        <f>S22/$S$86*100</f>
        <v>1.7072352383656245E-2</v>
      </c>
      <c r="W22" s="91"/>
    </row>
    <row r="23" spans="1:23" ht="40.5" customHeight="1" x14ac:dyDescent="0.4">
      <c r="A23" s="41" t="s">
        <v>219</v>
      </c>
      <c r="C23" s="92">
        <v>0</v>
      </c>
      <c r="D23" s="91"/>
      <c r="E23" s="90">
        <v>0</v>
      </c>
      <c r="F23" s="91"/>
      <c r="G23" s="90">
        <v>0</v>
      </c>
      <c r="H23" s="91"/>
      <c r="I23" s="90">
        <f>C23+E23+G23</f>
        <v>0</v>
      </c>
      <c r="J23" s="91"/>
      <c r="K23" s="135">
        <f>I23/$I$86*100</f>
        <v>0</v>
      </c>
      <c r="L23" s="91"/>
      <c r="M23" s="92">
        <v>0</v>
      </c>
      <c r="N23" s="91"/>
      <c r="O23" s="92">
        <v>0</v>
      </c>
      <c r="P23" s="91"/>
      <c r="Q23" s="90">
        <v>595054896</v>
      </c>
      <c r="R23" s="91"/>
      <c r="S23" s="90">
        <f>M23+O23+Q23</f>
        <v>595054896</v>
      </c>
      <c r="T23" s="91"/>
      <c r="U23" s="95">
        <f>S23/$S$86*100</f>
        <v>1.4396271796589009E-2</v>
      </c>
      <c r="W23" s="91"/>
    </row>
    <row r="24" spans="1:23" ht="40.5" customHeight="1" x14ac:dyDescent="0.4">
      <c r="A24" s="41" t="s">
        <v>213</v>
      </c>
      <c r="C24" s="92">
        <v>0</v>
      </c>
      <c r="D24" s="91"/>
      <c r="E24" s="92">
        <v>1685278361</v>
      </c>
      <c r="F24" s="91"/>
      <c r="G24" s="92">
        <v>0</v>
      </c>
      <c r="H24" s="91"/>
      <c r="I24" s="92">
        <f>C24+E24+G24</f>
        <v>1685278361</v>
      </c>
      <c r="J24" s="91"/>
      <c r="K24" s="135">
        <f>I24/$I$86*100</f>
        <v>4.74863018431168E-2</v>
      </c>
      <c r="L24" s="91"/>
      <c r="M24" s="92">
        <v>0</v>
      </c>
      <c r="N24" s="91"/>
      <c r="O24" s="92">
        <v>587396706</v>
      </c>
      <c r="P24" s="91"/>
      <c r="Q24" s="92">
        <v>0</v>
      </c>
      <c r="R24" s="91"/>
      <c r="S24" s="90">
        <f>M24+O24+Q24</f>
        <v>587396706</v>
      </c>
      <c r="T24" s="91"/>
      <c r="U24" s="135">
        <f>S24/$S$86*100</f>
        <v>1.4210995807010525E-2</v>
      </c>
      <c r="W24" s="91"/>
    </row>
    <row r="25" spans="1:23" ht="40.5" customHeight="1" x14ac:dyDescent="0.4">
      <c r="A25" s="41" t="s">
        <v>220</v>
      </c>
      <c r="C25" s="92">
        <v>0</v>
      </c>
      <c r="D25" s="91"/>
      <c r="E25" s="90">
        <v>0</v>
      </c>
      <c r="F25" s="91"/>
      <c r="G25" s="90">
        <v>0</v>
      </c>
      <c r="H25" s="91"/>
      <c r="I25" s="90">
        <f>C25+E25+G25</f>
        <v>0</v>
      </c>
      <c r="J25" s="91"/>
      <c r="K25" s="135">
        <f>I25/$I$86*100</f>
        <v>0</v>
      </c>
      <c r="L25" s="91"/>
      <c r="M25" s="92">
        <v>0</v>
      </c>
      <c r="N25" s="91"/>
      <c r="O25" s="92">
        <v>0</v>
      </c>
      <c r="P25" s="91"/>
      <c r="Q25" s="90">
        <v>557502335</v>
      </c>
      <c r="R25" s="91"/>
      <c r="S25" s="90">
        <f>M25+O25+Q25</f>
        <v>557502335</v>
      </c>
      <c r="T25" s="91"/>
      <c r="U25" s="95">
        <f>S25/$S$86*100</f>
        <v>1.348775582865386E-2</v>
      </c>
      <c r="W25" s="91"/>
    </row>
    <row r="26" spans="1:23" ht="40.5" customHeight="1" thickBot="1" x14ac:dyDescent="0.45">
      <c r="A26" s="41" t="s">
        <v>221</v>
      </c>
      <c r="C26" s="92">
        <v>0</v>
      </c>
      <c r="D26" s="91"/>
      <c r="E26" s="90">
        <v>0</v>
      </c>
      <c r="F26" s="91"/>
      <c r="G26" s="90">
        <v>0</v>
      </c>
      <c r="H26" s="91"/>
      <c r="I26" s="90">
        <f>C26+E26+G26</f>
        <v>0</v>
      </c>
      <c r="J26" s="91"/>
      <c r="K26" s="135">
        <f>I26/$I$86*100</f>
        <v>0</v>
      </c>
      <c r="L26" s="91"/>
      <c r="M26" s="92">
        <v>0</v>
      </c>
      <c r="N26" s="91"/>
      <c r="O26" s="92">
        <v>0</v>
      </c>
      <c r="P26" s="91"/>
      <c r="Q26" s="90">
        <v>167495434</v>
      </c>
      <c r="R26" s="91"/>
      <c r="S26" s="90">
        <f>M26+O26+Q26</f>
        <v>167495434</v>
      </c>
      <c r="T26" s="91"/>
      <c r="U26" s="95">
        <f>S26/$S$86*100</f>
        <v>4.0522476308667088E-3</v>
      </c>
      <c r="W26" s="91"/>
    </row>
    <row r="27" spans="1:23" ht="40.5" customHeight="1" thickBot="1" x14ac:dyDescent="0.45">
      <c r="A27" s="226" t="s">
        <v>256</v>
      </c>
      <c r="B27" s="108"/>
      <c r="C27" s="227">
        <f>SUM(C10:C26)</f>
        <v>3121665195060</v>
      </c>
      <c r="D27" s="50"/>
      <c r="E27" s="227">
        <f>SUM(E10:E26)</f>
        <v>900517447193</v>
      </c>
      <c r="F27" s="50"/>
      <c r="G27" s="227">
        <f>SUM(G10:G26)</f>
        <v>1885878525146</v>
      </c>
      <c r="H27" s="50"/>
      <c r="I27" s="227">
        <f>SUM(I10:I26)</f>
        <v>5908061167399</v>
      </c>
      <c r="J27" s="50"/>
      <c r="K27" s="227">
        <f>SUM(I27:J27)</f>
        <v>5908061167399</v>
      </c>
      <c r="L27" s="50"/>
      <c r="M27" s="227">
        <f>SUM(M10:M26)</f>
        <v>3409312114454</v>
      </c>
      <c r="N27" s="50"/>
      <c r="O27" s="227">
        <f>SUM(O10:O26)</f>
        <v>6509780703807</v>
      </c>
      <c r="P27" s="50"/>
      <c r="Q27" s="227">
        <f>SUM(Q10:Q26)</f>
        <v>2049338117998</v>
      </c>
      <c r="R27" s="50"/>
      <c r="S27" s="227">
        <f>SUM(S10:S26)</f>
        <v>11968430936259</v>
      </c>
      <c r="T27" s="50"/>
      <c r="U27" s="227">
        <f>SUM(S27:T27)</f>
        <v>11968430936259</v>
      </c>
      <c r="W27" s="91"/>
    </row>
    <row r="28" spans="1:23" ht="40.5" customHeight="1" x14ac:dyDescent="0.4">
      <c r="A28" s="41"/>
      <c r="C28" s="92"/>
      <c r="D28" s="91"/>
      <c r="E28" s="90"/>
      <c r="F28" s="91"/>
      <c r="G28" s="90"/>
      <c r="H28" s="91"/>
      <c r="I28" s="90"/>
      <c r="J28" s="91"/>
      <c r="K28" s="135"/>
      <c r="L28" s="91"/>
      <c r="M28" s="92"/>
      <c r="N28" s="91"/>
      <c r="O28" s="92"/>
      <c r="P28" s="91"/>
      <c r="Q28" s="90"/>
      <c r="R28" s="91"/>
      <c r="S28" s="90"/>
      <c r="T28" s="91"/>
      <c r="U28" s="95"/>
      <c r="W28" s="91"/>
    </row>
    <row r="29" spans="1:23" ht="40.5" customHeight="1" x14ac:dyDescent="0.4">
      <c r="A29" s="208" t="s">
        <v>0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W29" s="91"/>
    </row>
    <row r="30" spans="1:23" ht="40.5" customHeight="1" x14ac:dyDescent="0.4">
      <c r="A30" s="208" t="s">
        <v>77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W30" s="91"/>
    </row>
    <row r="31" spans="1:23" ht="40.5" customHeight="1" x14ac:dyDescent="0.4">
      <c r="A31" s="208" t="s">
        <v>230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W31" s="91"/>
    </row>
    <row r="32" spans="1:23" ht="40.5" customHeight="1" x14ac:dyDescent="0.4">
      <c r="W32" s="91"/>
    </row>
    <row r="33" spans="1:23" ht="40.5" customHeight="1" x14ac:dyDescent="0.4">
      <c r="A33" s="207" t="s">
        <v>258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W33" s="91"/>
    </row>
    <row r="34" spans="1:23" ht="40.5" customHeight="1" x14ac:dyDescent="0.4">
      <c r="A34" s="183"/>
      <c r="B34" s="183"/>
      <c r="C34" s="209" t="s">
        <v>145</v>
      </c>
      <c r="D34" s="209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W34" s="91"/>
    </row>
    <row r="35" spans="1:23" ht="40.5" customHeight="1" thickBot="1" x14ac:dyDescent="0.7">
      <c r="C35" s="197" t="s">
        <v>245</v>
      </c>
      <c r="D35" s="197"/>
      <c r="E35" s="197"/>
      <c r="F35" s="197"/>
      <c r="G35" s="197"/>
      <c r="H35" s="197"/>
      <c r="I35" s="197"/>
      <c r="J35" s="197"/>
      <c r="K35" s="197"/>
      <c r="L35" s="84"/>
      <c r="M35" s="197" t="s">
        <v>246</v>
      </c>
      <c r="N35" s="197"/>
      <c r="O35" s="197"/>
      <c r="P35" s="197"/>
      <c r="Q35" s="197"/>
      <c r="R35" s="197"/>
      <c r="S35" s="197"/>
      <c r="T35" s="197"/>
      <c r="U35" s="197"/>
      <c r="W35" s="91"/>
    </row>
    <row r="36" spans="1:23" ht="40.5" customHeight="1" thickBot="1" x14ac:dyDescent="0.7">
      <c r="A36" s="198" t="s">
        <v>88</v>
      </c>
      <c r="B36" s="85"/>
      <c r="C36" s="181" t="s">
        <v>89</v>
      </c>
      <c r="D36" s="86"/>
      <c r="E36" s="181" t="s">
        <v>90</v>
      </c>
      <c r="F36" s="86"/>
      <c r="G36" s="181" t="s">
        <v>91</v>
      </c>
      <c r="H36" s="87"/>
      <c r="I36" s="199" t="s">
        <v>30</v>
      </c>
      <c r="J36" s="199"/>
      <c r="K36" s="199"/>
      <c r="L36" s="85"/>
      <c r="M36" s="181" t="s">
        <v>89</v>
      </c>
      <c r="N36" s="88"/>
      <c r="O36" s="181" t="s">
        <v>90</v>
      </c>
      <c r="P36" s="88"/>
      <c r="Q36" s="181" t="s">
        <v>91</v>
      </c>
      <c r="R36" s="87"/>
      <c r="S36" s="199" t="s">
        <v>30</v>
      </c>
      <c r="T36" s="199"/>
      <c r="U36" s="199"/>
      <c r="W36" s="91"/>
    </row>
    <row r="37" spans="1:23" ht="40.5" customHeight="1" thickBot="1" x14ac:dyDescent="0.7">
      <c r="A37" s="199"/>
      <c r="B37" s="85"/>
      <c r="C37" s="184" t="s">
        <v>158</v>
      </c>
      <c r="D37" s="88"/>
      <c r="E37" s="184" t="s">
        <v>159</v>
      </c>
      <c r="F37" s="88"/>
      <c r="G37" s="184" t="s">
        <v>160</v>
      </c>
      <c r="H37" s="85"/>
      <c r="I37" s="182" t="s">
        <v>74</v>
      </c>
      <c r="J37" s="87"/>
      <c r="K37" s="182" t="s">
        <v>80</v>
      </c>
      <c r="L37" s="85"/>
      <c r="M37" s="184" t="s">
        <v>158</v>
      </c>
      <c r="N37" s="88"/>
      <c r="O37" s="184" t="s">
        <v>159</v>
      </c>
      <c r="P37" s="88"/>
      <c r="Q37" s="184" t="s">
        <v>160</v>
      </c>
      <c r="R37" s="85"/>
      <c r="S37" s="182" t="s">
        <v>74</v>
      </c>
      <c r="T37" s="87"/>
      <c r="U37" s="182" t="s">
        <v>80</v>
      </c>
      <c r="W37" s="91"/>
    </row>
    <row r="38" spans="1:23" ht="40.5" customHeight="1" x14ac:dyDescent="0.6">
      <c r="A38" s="162" t="s">
        <v>257</v>
      </c>
      <c r="B38" s="228"/>
      <c r="C38" s="229">
        <f>C27</f>
        <v>3121665195060</v>
      </c>
      <c r="D38" s="50"/>
      <c r="E38" s="229">
        <f>E27</f>
        <v>900517447193</v>
      </c>
      <c r="F38" s="50"/>
      <c r="G38" s="229">
        <f>G27</f>
        <v>1885878525146</v>
      </c>
      <c r="H38" s="228"/>
      <c r="I38" s="31">
        <f>I27</f>
        <v>5908061167399</v>
      </c>
      <c r="J38" s="230"/>
      <c r="K38" s="31">
        <f>K27</f>
        <v>5908061167399</v>
      </c>
      <c r="L38" s="228"/>
      <c r="M38" s="229">
        <f>M27</f>
        <v>3409312114454</v>
      </c>
      <c r="N38" s="50"/>
      <c r="O38" s="229">
        <f>O27</f>
        <v>6509780703807</v>
      </c>
      <c r="P38" s="50"/>
      <c r="Q38" s="229">
        <f>Q27</f>
        <v>2049338117998</v>
      </c>
      <c r="R38" s="228"/>
      <c r="S38" s="31">
        <f>S27</f>
        <v>11968430936259</v>
      </c>
      <c r="T38" s="230"/>
      <c r="U38" s="31">
        <f>U27</f>
        <v>11968430936259</v>
      </c>
      <c r="W38" s="91"/>
    </row>
    <row r="39" spans="1:23" ht="40.5" customHeight="1" x14ac:dyDescent="0.4">
      <c r="A39" s="41" t="s">
        <v>222</v>
      </c>
      <c r="C39" s="92">
        <v>0</v>
      </c>
      <c r="D39" s="91"/>
      <c r="E39" s="90">
        <v>0</v>
      </c>
      <c r="F39" s="91"/>
      <c r="G39" s="90">
        <v>0</v>
      </c>
      <c r="H39" s="91"/>
      <c r="I39" s="90">
        <f>C39+E39+G39</f>
        <v>0</v>
      </c>
      <c r="J39" s="91"/>
      <c r="K39" s="135">
        <f>I39/$I$86*100</f>
        <v>0</v>
      </c>
      <c r="L39" s="91"/>
      <c r="M39" s="92">
        <v>0</v>
      </c>
      <c r="N39" s="91"/>
      <c r="O39" s="92">
        <v>0</v>
      </c>
      <c r="P39" s="91"/>
      <c r="Q39" s="90">
        <v>134386000</v>
      </c>
      <c r="R39" s="91"/>
      <c r="S39" s="90">
        <f>M39+O39+Q39</f>
        <v>134386000</v>
      </c>
      <c r="T39" s="91"/>
      <c r="U39" s="95">
        <f>S39/$S$86*100</f>
        <v>3.2512250460609775E-3</v>
      </c>
      <c r="W39" s="91"/>
    </row>
    <row r="40" spans="1:23" ht="40.5" customHeight="1" x14ac:dyDescent="0.4">
      <c r="A40" s="41" t="s">
        <v>26</v>
      </c>
      <c r="C40" s="92">
        <v>0</v>
      </c>
      <c r="D40" s="91"/>
      <c r="E40" s="92">
        <v>123777993</v>
      </c>
      <c r="F40" s="91"/>
      <c r="G40" s="92">
        <v>116377897</v>
      </c>
      <c r="H40" s="91"/>
      <c r="I40" s="92">
        <f>C40+E40+G40</f>
        <v>240155890</v>
      </c>
      <c r="J40" s="91"/>
      <c r="K40" s="135">
        <f>I40/$I$86*100</f>
        <v>6.7669029317954646E-3</v>
      </c>
      <c r="L40" s="91"/>
      <c r="M40" s="92">
        <v>0</v>
      </c>
      <c r="N40" s="91"/>
      <c r="O40" s="92">
        <v>3033733</v>
      </c>
      <c r="P40" s="91"/>
      <c r="Q40" s="92">
        <v>116377897</v>
      </c>
      <c r="R40" s="91"/>
      <c r="S40" s="90">
        <f>M40+O40+Q40</f>
        <v>119411630</v>
      </c>
      <c r="T40" s="91"/>
      <c r="U40" s="135">
        <f>S40/$S$86*100</f>
        <v>2.8889473773083983E-3</v>
      </c>
      <c r="W40" s="91"/>
    </row>
    <row r="41" spans="1:23" ht="40.5" customHeight="1" x14ac:dyDescent="0.4">
      <c r="A41" s="41" t="s">
        <v>193</v>
      </c>
      <c r="C41" s="92">
        <v>0</v>
      </c>
      <c r="D41" s="91"/>
      <c r="E41" s="90">
        <v>0</v>
      </c>
      <c r="F41" s="91"/>
      <c r="G41" s="90">
        <v>0</v>
      </c>
      <c r="H41" s="91"/>
      <c r="I41" s="90">
        <f>C41+E41+G41</f>
        <v>0</v>
      </c>
      <c r="J41" s="91"/>
      <c r="K41" s="135">
        <f>I41/$I$86*100</f>
        <v>0</v>
      </c>
      <c r="L41" s="91"/>
      <c r="M41" s="92">
        <v>0</v>
      </c>
      <c r="N41" s="91"/>
      <c r="O41" s="92">
        <v>0</v>
      </c>
      <c r="P41" s="91"/>
      <c r="Q41" s="90">
        <v>70000000</v>
      </c>
      <c r="R41" s="91"/>
      <c r="S41" s="90">
        <f>M41+O41+Q41</f>
        <v>70000000</v>
      </c>
      <c r="T41" s="91"/>
      <c r="U41" s="95">
        <f>S41/$S$86*100</f>
        <v>1.6935227867803822E-3</v>
      </c>
      <c r="W41" s="91"/>
    </row>
    <row r="42" spans="1:23" ht="40.5" customHeight="1" x14ac:dyDescent="0.4">
      <c r="A42" s="41" t="s">
        <v>214</v>
      </c>
      <c r="C42" s="92">
        <v>0</v>
      </c>
      <c r="D42" s="91"/>
      <c r="E42" s="92">
        <v>38237587</v>
      </c>
      <c r="F42" s="91"/>
      <c r="G42" s="92">
        <v>0</v>
      </c>
      <c r="H42" s="91"/>
      <c r="I42" s="92">
        <f>C42+E42+G42</f>
        <v>38237587</v>
      </c>
      <c r="J42" s="91"/>
      <c r="K42" s="135">
        <f>I42/$I$86*100</f>
        <v>1.0774253322501652E-3</v>
      </c>
      <c r="L42" s="91"/>
      <c r="M42" s="92">
        <v>0</v>
      </c>
      <c r="N42" s="91"/>
      <c r="O42" s="92">
        <v>36268435</v>
      </c>
      <c r="P42" s="91"/>
      <c r="Q42" s="92">
        <v>0</v>
      </c>
      <c r="R42" s="91"/>
      <c r="S42" s="90">
        <f>M42+O42+Q42</f>
        <v>36268435</v>
      </c>
      <c r="T42" s="91"/>
      <c r="U42" s="135">
        <f>S42/$S$86*100</f>
        <v>8.7744887304804506E-4</v>
      </c>
      <c r="W42" s="91"/>
    </row>
    <row r="43" spans="1:23" ht="40.5" customHeight="1" x14ac:dyDescent="0.4">
      <c r="A43" s="41" t="s">
        <v>215</v>
      </c>
      <c r="C43" s="92">
        <v>0</v>
      </c>
      <c r="D43" s="91"/>
      <c r="E43" s="92">
        <v>33565392</v>
      </c>
      <c r="F43" s="91"/>
      <c r="G43" s="92">
        <v>0</v>
      </c>
      <c r="H43" s="91"/>
      <c r="I43" s="92">
        <f>C43+E43+G43</f>
        <v>33565392</v>
      </c>
      <c r="J43" s="91"/>
      <c r="K43" s="135">
        <f>I43/$I$86*100</f>
        <v>9.4577630193314857E-4</v>
      </c>
      <c r="L43" s="91"/>
      <c r="M43" s="92">
        <v>0</v>
      </c>
      <c r="N43" s="91"/>
      <c r="O43" s="92">
        <v>18601442</v>
      </c>
      <c r="P43" s="91"/>
      <c r="Q43" s="92">
        <v>0</v>
      </c>
      <c r="R43" s="91"/>
      <c r="S43" s="90">
        <f>M43+O43+Q43</f>
        <v>18601442</v>
      </c>
      <c r="T43" s="91"/>
      <c r="U43" s="135">
        <f>S43/$S$86*100</f>
        <v>4.5002808419962356E-4</v>
      </c>
      <c r="W43" s="91"/>
    </row>
    <row r="44" spans="1:23" ht="40.5" customHeight="1" x14ac:dyDescent="0.4">
      <c r="A44" s="41" t="s">
        <v>223</v>
      </c>
      <c r="C44" s="92">
        <v>0</v>
      </c>
      <c r="D44" s="91"/>
      <c r="E44" s="90">
        <v>0</v>
      </c>
      <c r="F44" s="91"/>
      <c r="G44" s="90">
        <v>0</v>
      </c>
      <c r="H44" s="91"/>
      <c r="I44" s="90">
        <f>C44+E44+G44</f>
        <v>0</v>
      </c>
      <c r="J44" s="91"/>
      <c r="K44" s="135">
        <f>I44/$I$86*100</f>
        <v>0</v>
      </c>
      <c r="L44" s="91"/>
      <c r="M44" s="92">
        <v>0</v>
      </c>
      <c r="N44" s="91"/>
      <c r="O44" s="92">
        <v>0</v>
      </c>
      <c r="P44" s="91"/>
      <c r="Q44" s="90">
        <v>14900000</v>
      </c>
      <c r="R44" s="91"/>
      <c r="S44" s="90">
        <f>M44+O44+Q44</f>
        <v>14900000</v>
      </c>
      <c r="T44" s="91"/>
      <c r="U44" s="95">
        <f>S44/$S$86*100</f>
        <v>3.6047842175753847E-4</v>
      </c>
      <c r="W44" s="91"/>
    </row>
    <row r="45" spans="1:23" ht="40.5" customHeight="1" x14ac:dyDescent="0.4">
      <c r="A45" s="41" t="s">
        <v>224</v>
      </c>
      <c r="C45" s="92">
        <v>0</v>
      </c>
      <c r="D45" s="91"/>
      <c r="E45" s="90">
        <v>0</v>
      </c>
      <c r="F45" s="91"/>
      <c r="G45" s="90">
        <v>0</v>
      </c>
      <c r="H45" s="91"/>
      <c r="I45" s="90">
        <f>C45+E45+G45</f>
        <v>0</v>
      </c>
      <c r="J45" s="91"/>
      <c r="K45" s="135">
        <f>I45/$I$86*100</f>
        <v>0</v>
      </c>
      <c r="L45" s="91"/>
      <c r="M45" s="92">
        <v>0</v>
      </c>
      <c r="N45" s="91"/>
      <c r="O45" s="92">
        <v>0</v>
      </c>
      <c r="P45" s="91"/>
      <c r="Q45" s="90">
        <v>8000000</v>
      </c>
      <c r="R45" s="91"/>
      <c r="S45" s="90">
        <f>M45+O45+Q45</f>
        <v>8000000</v>
      </c>
      <c r="T45" s="91"/>
      <c r="U45" s="95">
        <f>S45/$S$86*100</f>
        <v>1.935454613463294E-4</v>
      </c>
      <c r="W45" s="91"/>
    </row>
    <row r="46" spans="1:23" ht="40.5" customHeight="1" x14ac:dyDescent="0.4">
      <c r="A46" s="41" t="s">
        <v>225</v>
      </c>
      <c r="C46" s="92">
        <v>0</v>
      </c>
      <c r="D46" s="91"/>
      <c r="E46" s="90">
        <v>0</v>
      </c>
      <c r="F46" s="91"/>
      <c r="G46" s="90">
        <v>0</v>
      </c>
      <c r="H46" s="91"/>
      <c r="I46" s="90">
        <f>C46+E46+G46</f>
        <v>0</v>
      </c>
      <c r="J46" s="91"/>
      <c r="K46" s="135">
        <f>I46/$I$86*100</f>
        <v>0</v>
      </c>
      <c r="L46" s="91"/>
      <c r="M46" s="92">
        <v>0</v>
      </c>
      <c r="N46" s="91"/>
      <c r="O46" s="92">
        <v>0</v>
      </c>
      <c r="P46" s="91"/>
      <c r="Q46" s="90">
        <v>600000</v>
      </c>
      <c r="R46" s="91"/>
      <c r="S46" s="90">
        <f>M46+O46+Q46</f>
        <v>600000</v>
      </c>
      <c r="T46" s="91"/>
      <c r="U46" s="95">
        <f>S46/$S$86*100</f>
        <v>1.4515909600974703E-5</v>
      </c>
      <c r="W46" s="91"/>
    </row>
    <row r="47" spans="1:23" ht="40.5" customHeight="1" x14ac:dyDescent="0.4">
      <c r="A47" s="41" t="s">
        <v>248</v>
      </c>
      <c r="C47" s="92">
        <v>0</v>
      </c>
      <c r="D47" s="91"/>
      <c r="E47" s="90">
        <v>23690</v>
      </c>
      <c r="F47" s="91"/>
      <c r="G47" s="90">
        <v>0</v>
      </c>
      <c r="H47" s="91"/>
      <c r="I47" s="90">
        <f>C47+E47+G47</f>
        <v>23690</v>
      </c>
      <c r="J47" s="91"/>
      <c r="K47" s="95">
        <f>I47/$I$86*100</f>
        <v>6.6751613068592466E-7</v>
      </c>
      <c r="L47" s="91"/>
      <c r="M47" s="92">
        <v>0</v>
      </c>
      <c r="N47" s="91"/>
      <c r="O47" s="92">
        <v>23690</v>
      </c>
      <c r="P47" s="91"/>
      <c r="Q47" s="90">
        <v>0</v>
      </c>
      <c r="R47" s="91"/>
      <c r="S47" s="90">
        <f>M47+O47+Q47</f>
        <v>23690</v>
      </c>
      <c r="T47" s="91"/>
      <c r="U47" s="95">
        <f>S47/$S$86*100</f>
        <v>5.731364974118179E-7</v>
      </c>
      <c r="W47" s="91"/>
    </row>
    <row r="48" spans="1:23" ht="40.5" customHeight="1" x14ac:dyDescent="0.4">
      <c r="A48" s="41" t="s">
        <v>198</v>
      </c>
      <c r="C48" s="92">
        <v>0</v>
      </c>
      <c r="D48" s="93"/>
      <c r="E48" s="92">
        <v>0</v>
      </c>
      <c r="F48" s="93"/>
      <c r="G48" s="92">
        <v>0</v>
      </c>
      <c r="H48" s="93"/>
      <c r="I48" s="92">
        <f>C48+E48+G48</f>
        <v>0</v>
      </c>
      <c r="J48" s="93"/>
      <c r="K48" s="135">
        <f>I48/$I$86*100</f>
        <v>0</v>
      </c>
      <c r="L48" s="93"/>
      <c r="M48" s="92">
        <v>0</v>
      </c>
      <c r="N48" s="93"/>
      <c r="O48" s="92">
        <v>566</v>
      </c>
      <c r="P48" s="93"/>
      <c r="Q48" s="90">
        <v>0</v>
      </c>
      <c r="R48" s="93"/>
      <c r="S48" s="90">
        <f>M48+O48+Q48</f>
        <v>566</v>
      </c>
      <c r="T48" s="93"/>
      <c r="U48" s="135">
        <f>S48/$S$86*100</f>
        <v>1.3693341390252803E-8</v>
      </c>
      <c r="W48" s="91"/>
    </row>
    <row r="49" spans="1:23" ht="40.5" customHeight="1" x14ac:dyDescent="0.4">
      <c r="A49" s="41" t="s">
        <v>201</v>
      </c>
      <c r="C49" s="92">
        <v>0</v>
      </c>
      <c r="D49" s="91"/>
      <c r="E49" s="90">
        <v>0</v>
      </c>
      <c r="F49" s="91"/>
      <c r="G49" s="90">
        <v>0</v>
      </c>
      <c r="H49" s="91"/>
      <c r="I49" s="90">
        <f>C49+E49+G49</f>
        <v>0</v>
      </c>
      <c r="J49" s="91"/>
      <c r="K49" s="135">
        <f>I49/$I$86*100</f>
        <v>0</v>
      </c>
      <c r="L49" s="91"/>
      <c r="M49" s="92">
        <v>0</v>
      </c>
      <c r="N49" s="91"/>
      <c r="O49" s="92">
        <v>0</v>
      </c>
      <c r="P49" s="91"/>
      <c r="Q49" s="90">
        <v>-138</v>
      </c>
      <c r="R49" s="91"/>
      <c r="S49" s="90">
        <f>M49+O49+Q49</f>
        <v>-138</v>
      </c>
      <c r="T49" s="91"/>
      <c r="U49" s="95">
        <f>S49/$S$86*100</f>
        <v>-3.3386592082241823E-9</v>
      </c>
      <c r="W49" s="91"/>
    </row>
    <row r="50" spans="1:23" ht="40.5" customHeight="1" x14ac:dyDescent="0.4">
      <c r="A50" s="41" t="s">
        <v>249</v>
      </c>
      <c r="C50" s="92">
        <v>0</v>
      </c>
      <c r="D50" s="93"/>
      <c r="E50" s="92">
        <v>-3925840</v>
      </c>
      <c r="F50" s="93"/>
      <c r="G50" s="92">
        <v>0</v>
      </c>
      <c r="H50" s="93"/>
      <c r="I50" s="92">
        <f>C50+E50+G50</f>
        <v>-3925840</v>
      </c>
      <c r="J50" s="93"/>
      <c r="K50" s="135">
        <f>I50/$I$86*100</f>
        <v>-1.1061889094521023E-4</v>
      </c>
      <c r="L50" s="93"/>
      <c r="M50" s="92">
        <v>0</v>
      </c>
      <c r="N50" s="93"/>
      <c r="O50" s="92">
        <v>-3925840</v>
      </c>
      <c r="P50" s="93"/>
      <c r="Q50" s="90">
        <v>0</v>
      </c>
      <c r="R50" s="93"/>
      <c r="S50" s="90">
        <f>M50+O50+Q50</f>
        <v>-3925840</v>
      </c>
      <c r="T50" s="93"/>
      <c r="U50" s="135">
        <f>S50/$S$86*100</f>
        <v>-9.4978564246484223E-5</v>
      </c>
      <c r="W50" s="91"/>
    </row>
    <row r="51" spans="1:23" ht="40.5" customHeight="1" x14ac:dyDescent="0.4">
      <c r="A51" s="41" t="s">
        <v>226</v>
      </c>
      <c r="C51" s="92">
        <v>0</v>
      </c>
      <c r="D51" s="91"/>
      <c r="E51" s="90">
        <v>0</v>
      </c>
      <c r="F51" s="91"/>
      <c r="G51" s="90">
        <v>0</v>
      </c>
      <c r="H51" s="91"/>
      <c r="I51" s="90">
        <f>C51+E51+G51</f>
        <v>0</v>
      </c>
      <c r="J51" s="91"/>
      <c r="K51" s="135">
        <f>I51/$I$86*100</f>
        <v>0</v>
      </c>
      <c r="L51" s="91"/>
      <c r="M51" s="92">
        <v>0</v>
      </c>
      <c r="N51" s="91"/>
      <c r="O51" s="92">
        <v>0</v>
      </c>
      <c r="P51" s="91"/>
      <c r="Q51" s="90">
        <v>-9425859</v>
      </c>
      <c r="R51" s="91"/>
      <c r="S51" s="90">
        <f>M51+O51+Q51</f>
        <v>-9425859</v>
      </c>
      <c r="T51" s="91"/>
      <c r="U51" s="95">
        <f>S51/$S$86*100</f>
        <v>-2.280415285925564E-4</v>
      </c>
      <c r="W51" s="91"/>
    </row>
    <row r="52" spans="1:23" ht="40.5" customHeight="1" x14ac:dyDescent="0.4">
      <c r="A52" s="41" t="s">
        <v>250</v>
      </c>
      <c r="C52" s="92">
        <v>0</v>
      </c>
      <c r="D52" s="91"/>
      <c r="E52" s="92">
        <v>-129567532</v>
      </c>
      <c r="F52" s="91"/>
      <c r="G52" s="92">
        <v>0</v>
      </c>
      <c r="H52" s="91"/>
      <c r="I52" s="90">
        <f>C52+E52+G52</f>
        <v>-129567532</v>
      </c>
      <c r="J52" s="91"/>
      <c r="K52" s="95">
        <f>I52/$I$86*100</f>
        <v>-3.6508407607920949E-3</v>
      </c>
      <c r="L52" s="91"/>
      <c r="M52" s="92">
        <v>0</v>
      </c>
      <c r="N52" s="91"/>
      <c r="O52" s="92">
        <v>-129567532</v>
      </c>
      <c r="P52" s="91"/>
      <c r="Q52" s="90">
        <v>0</v>
      </c>
      <c r="R52" s="91"/>
      <c r="S52" s="90">
        <f>M52+O52+Q52</f>
        <v>-129567532</v>
      </c>
      <c r="T52" s="91"/>
      <c r="U52" s="95">
        <f>S52/$S$86*100</f>
        <v>-3.1346509695556624E-3</v>
      </c>
      <c r="W52" s="91"/>
    </row>
    <row r="53" spans="1:23" ht="40.5" customHeight="1" x14ac:dyDescent="0.4">
      <c r="A53" s="41" t="s">
        <v>255</v>
      </c>
      <c r="C53" s="92">
        <v>0</v>
      </c>
      <c r="D53" s="91"/>
      <c r="E53" s="90">
        <v>274739570</v>
      </c>
      <c r="F53" s="91"/>
      <c r="G53" s="90">
        <v>-231420150</v>
      </c>
      <c r="H53" s="91"/>
      <c r="I53" s="90">
        <f>C53+E53+G53</f>
        <v>43319420</v>
      </c>
      <c r="J53" s="91"/>
      <c r="K53" s="135">
        <f>I53/$I$86*100</f>
        <v>1.2206167843798422E-3</v>
      </c>
      <c r="L53" s="91"/>
      <c r="M53" s="92">
        <v>0</v>
      </c>
      <c r="N53" s="91"/>
      <c r="O53" s="92">
        <v>0</v>
      </c>
      <c r="P53" s="91"/>
      <c r="Q53" s="90">
        <v>-231420150</v>
      </c>
      <c r="R53" s="91"/>
      <c r="S53" s="90">
        <f>M53+O53+Q53</f>
        <v>-231420150</v>
      </c>
      <c r="T53" s="91"/>
      <c r="U53" s="95">
        <f>S53/$S$86*100</f>
        <v>-5.5987899620733436E-3</v>
      </c>
      <c r="W53" s="91"/>
    </row>
    <row r="54" spans="1:23" ht="40.5" customHeight="1" x14ac:dyDescent="0.4">
      <c r="A54" s="41" t="s">
        <v>196</v>
      </c>
      <c r="C54" s="92">
        <v>0</v>
      </c>
      <c r="D54" s="91"/>
      <c r="E54" s="92">
        <v>-142405443</v>
      </c>
      <c r="F54" s="91"/>
      <c r="G54" s="92">
        <v>0</v>
      </c>
      <c r="H54" s="91"/>
      <c r="I54" s="92">
        <f>C54+E54+G54</f>
        <v>-142405443</v>
      </c>
      <c r="J54" s="91"/>
      <c r="K54" s="135">
        <f>I54/$I$86*100</f>
        <v>-4.0125762051487967E-3</v>
      </c>
      <c r="L54" s="91"/>
      <c r="M54" s="92">
        <v>0</v>
      </c>
      <c r="N54" s="91"/>
      <c r="O54" s="92">
        <v>-287952799</v>
      </c>
      <c r="P54" s="91"/>
      <c r="Q54" s="90">
        <v>0</v>
      </c>
      <c r="R54" s="91"/>
      <c r="S54" s="90">
        <f>M54+O54+Q54</f>
        <v>-287952799</v>
      </c>
      <c r="T54" s="91"/>
      <c r="U54" s="135">
        <f>S54/$S$86*100</f>
        <v>-6.9664946660527331E-3</v>
      </c>
      <c r="W54" s="91"/>
    </row>
    <row r="55" spans="1:23" ht="40.5" customHeight="1" x14ac:dyDescent="0.4">
      <c r="A55" s="41" t="s">
        <v>194</v>
      </c>
      <c r="C55" s="92">
        <v>0</v>
      </c>
      <c r="D55" s="91"/>
      <c r="E55" s="92">
        <v>-292285219</v>
      </c>
      <c r="F55" s="91"/>
      <c r="G55" s="92">
        <v>0</v>
      </c>
      <c r="H55" s="91"/>
      <c r="I55" s="92">
        <f>C55+E55+G55</f>
        <v>-292285219</v>
      </c>
      <c r="J55" s="91"/>
      <c r="K55" s="135">
        <f>I55/$I$86*100</f>
        <v>-8.2357576379724837E-3</v>
      </c>
      <c r="L55" s="91"/>
      <c r="M55" s="92">
        <v>0</v>
      </c>
      <c r="N55" s="91"/>
      <c r="O55" s="92">
        <v>-418576438</v>
      </c>
      <c r="P55" s="91"/>
      <c r="Q55" s="90">
        <v>0</v>
      </c>
      <c r="R55" s="91"/>
      <c r="S55" s="90">
        <f>M55+O55+Q55</f>
        <v>-418576438</v>
      </c>
      <c r="T55" s="91"/>
      <c r="U55" s="135">
        <f>S55/$S$86*100</f>
        <v>-1.0126696225176654E-2</v>
      </c>
      <c r="W55" s="91"/>
    </row>
    <row r="56" spans="1:23" ht="40.5" customHeight="1" thickBot="1" x14ac:dyDescent="0.45">
      <c r="A56" s="41" t="s">
        <v>229</v>
      </c>
      <c r="C56" s="92">
        <v>0</v>
      </c>
      <c r="D56" s="91"/>
      <c r="E56" s="90">
        <v>0</v>
      </c>
      <c r="F56" s="91"/>
      <c r="G56" s="90">
        <v>0</v>
      </c>
      <c r="H56" s="91"/>
      <c r="I56" s="90">
        <f>C56+E56+G56</f>
        <v>0</v>
      </c>
      <c r="J56" s="91"/>
      <c r="K56" s="135">
        <f>I56/$I$86*100</f>
        <v>0</v>
      </c>
      <c r="L56" s="91"/>
      <c r="M56" s="92">
        <v>0</v>
      </c>
      <c r="N56" s="91"/>
      <c r="O56" s="92">
        <v>0</v>
      </c>
      <c r="P56" s="91"/>
      <c r="Q56" s="90">
        <v>-688673287</v>
      </c>
      <c r="R56" s="91"/>
      <c r="S56" s="90">
        <f>M56+O56+Q56</f>
        <v>-688673287</v>
      </c>
      <c r="T56" s="91"/>
      <c r="U56" s="95">
        <f>S56/$S$86*100</f>
        <v>-1.6661198631163516E-2</v>
      </c>
      <c r="W56" s="91"/>
    </row>
    <row r="57" spans="1:23" ht="40.5" customHeight="1" thickBot="1" x14ac:dyDescent="0.45">
      <c r="A57" s="226" t="s">
        <v>256</v>
      </c>
      <c r="B57" s="108"/>
      <c r="C57" s="227">
        <f>SUM(C38:C56)</f>
        <v>3121665195060</v>
      </c>
      <c r="D57" s="50"/>
      <c r="E57" s="227">
        <f>SUM(E38:E56)</f>
        <v>900419607391</v>
      </c>
      <c r="F57" s="50"/>
      <c r="G57" s="227">
        <f>SUM(G38:G56)</f>
        <v>1885763482893</v>
      </c>
      <c r="H57" s="50"/>
      <c r="I57" s="227">
        <f>SUM(I38:I56)</f>
        <v>5907848285344</v>
      </c>
      <c r="J57" s="50"/>
      <c r="K57" s="227">
        <f>SUM(K38:K56)</f>
        <v>5908061167398.9941</v>
      </c>
      <c r="L57" s="50"/>
      <c r="M57" s="227">
        <f>SUM(M38:M56)</f>
        <v>3409312114454</v>
      </c>
      <c r="N57" s="50"/>
      <c r="O57" s="227">
        <f>SUM(O38:O56)</f>
        <v>6508998609064</v>
      </c>
      <c r="P57" s="50"/>
      <c r="Q57" s="227">
        <f>SUM(Q38:Q56)</f>
        <v>2048752862461</v>
      </c>
      <c r="R57" s="50"/>
      <c r="S57" s="227">
        <f>SUM(S38:S56)</f>
        <v>11967063585979</v>
      </c>
      <c r="T57" s="50"/>
      <c r="U57" s="227">
        <f>SUM(U38:U56)</f>
        <v>11968430936258.963</v>
      </c>
      <c r="W57" s="91"/>
    </row>
    <row r="58" spans="1:23" ht="40.5" customHeight="1" x14ac:dyDescent="0.4">
      <c r="A58" s="41"/>
      <c r="C58" s="92"/>
      <c r="D58" s="91"/>
      <c r="E58" s="90"/>
      <c r="F58" s="91"/>
      <c r="G58" s="90"/>
      <c r="H58" s="91"/>
      <c r="I58" s="90"/>
      <c r="J58" s="91"/>
      <c r="K58" s="135"/>
      <c r="L58" s="91"/>
      <c r="M58" s="92"/>
      <c r="N58" s="91"/>
      <c r="O58" s="92"/>
      <c r="P58" s="91"/>
      <c r="Q58" s="90"/>
      <c r="R58" s="91"/>
      <c r="S58" s="90"/>
      <c r="T58" s="91"/>
      <c r="U58" s="95"/>
      <c r="W58" s="91"/>
    </row>
    <row r="59" spans="1:23" ht="40.5" customHeight="1" x14ac:dyDescent="0.4">
      <c r="A59" s="208" t="s">
        <v>0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W59" s="91"/>
    </row>
    <row r="60" spans="1:23" ht="40.5" customHeight="1" x14ac:dyDescent="0.4">
      <c r="A60" s="208" t="s">
        <v>77</v>
      </c>
      <c r="B60" s="208"/>
      <c r="C60" s="208"/>
      <c r="D60" s="208"/>
      <c r="E60" s="208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W60" s="91"/>
    </row>
    <row r="61" spans="1:23" ht="40.5" customHeight="1" x14ac:dyDescent="0.4">
      <c r="A61" s="208" t="s">
        <v>230</v>
      </c>
      <c r="B61" s="208"/>
      <c r="C61" s="208"/>
      <c r="D61" s="208"/>
      <c r="E61" s="208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W61" s="91"/>
    </row>
    <row r="62" spans="1:23" ht="40.5" customHeight="1" x14ac:dyDescent="0.4">
      <c r="W62" s="91"/>
    </row>
    <row r="63" spans="1:23" ht="40.5" customHeight="1" x14ac:dyDescent="0.4">
      <c r="A63" s="207" t="s">
        <v>258</v>
      </c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7"/>
      <c r="P63" s="207"/>
      <c r="Q63" s="207"/>
      <c r="R63" s="207"/>
      <c r="S63" s="207"/>
      <c r="T63" s="207"/>
      <c r="U63" s="207"/>
      <c r="W63" s="91"/>
    </row>
    <row r="64" spans="1:23" ht="40.5" customHeight="1" x14ac:dyDescent="0.4">
      <c r="A64" s="183"/>
      <c r="B64" s="183"/>
      <c r="C64" s="209" t="s">
        <v>145</v>
      </c>
      <c r="D64" s="209"/>
      <c r="E64" s="209"/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W64" s="91"/>
    </row>
    <row r="65" spans="1:23" ht="40.5" customHeight="1" thickBot="1" x14ac:dyDescent="0.7">
      <c r="C65" s="197" t="s">
        <v>245</v>
      </c>
      <c r="D65" s="197"/>
      <c r="E65" s="197"/>
      <c r="F65" s="197"/>
      <c r="G65" s="197"/>
      <c r="H65" s="197"/>
      <c r="I65" s="197"/>
      <c r="J65" s="197"/>
      <c r="K65" s="197"/>
      <c r="L65" s="84"/>
      <c r="M65" s="197" t="s">
        <v>246</v>
      </c>
      <c r="N65" s="197"/>
      <c r="O65" s="197"/>
      <c r="P65" s="197"/>
      <c r="Q65" s="197"/>
      <c r="R65" s="197"/>
      <c r="S65" s="197"/>
      <c r="T65" s="197"/>
      <c r="U65" s="197"/>
      <c r="W65" s="91"/>
    </row>
    <row r="66" spans="1:23" ht="40.5" customHeight="1" thickBot="1" x14ac:dyDescent="0.7">
      <c r="A66" s="198" t="s">
        <v>88</v>
      </c>
      <c r="B66" s="85"/>
      <c r="C66" s="181" t="s">
        <v>89</v>
      </c>
      <c r="D66" s="86"/>
      <c r="E66" s="181" t="s">
        <v>90</v>
      </c>
      <c r="F66" s="86"/>
      <c r="G66" s="181" t="s">
        <v>91</v>
      </c>
      <c r="H66" s="87"/>
      <c r="I66" s="199" t="s">
        <v>30</v>
      </c>
      <c r="J66" s="199"/>
      <c r="K66" s="199"/>
      <c r="L66" s="85"/>
      <c r="M66" s="181" t="s">
        <v>89</v>
      </c>
      <c r="N66" s="88"/>
      <c r="O66" s="181" t="s">
        <v>90</v>
      </c>
      <c r="P66" s="88"/>
      <c r="Q66" s="181" t="s">
        <v>91</v>
      </c>
      <c r="R66" s="87"/>
      <c r="S66" s="199" t="s">
        <v>30</v>
      </c>
      <c r="T66" s="199"/>
      <c r="U66" s="199"/>
      <c r="W66" s="91"/>
    </row>
    <row r="67" spans="1:23" ht="40.5" customHeight="1" thickBot="1" x14ac:dyDescent="0.7">
      <c r="A67" s="199"/>
      <c r="B67" s="85"/>
      <c r="C67" s="184" t="s">
        <v>158</v>
      </c>
      <c r="D67" s="88"/>
      <c r="E67" s="184" t="s">
        <v>159</v>
      </c>
      <c r="F67" s="88"/>
      <c r="G67" s="184" t="s">
        <v>160</v>
      </c>
      <c r="H67" s="85"/>
      <c r="I67" s="182" t="s">
        <v>74</v>
      </c>
      <c r="J67" s="87"/>
      <c r="K67" s="182" t="s">
        <v>80</v>
      </c>
      <c r="L67" s="85"/>
      <c r="M67" s="184" t="s">
        <v>158</v>
      </c>
      <c r="N67" s="88"/>
      <c r="O67" s="184" t="s">
        <v>159</v>
      </c>
      <c r="P67" s="88"/>
      <c r="Q67" s="184" t="s">
        <v>160</v>
      </c>
      <c r="R67" s="85"/>
      <c r="S67" s="182" t="s">
        <v>74</v>
      </c>
      <c r="T67" s="87"/>
      <c r="U67" s="182" t="s">
        <v>80</v>
      </c>
      <c r="W67" s="91"/>
    </row>
    <row r="68" spans="1:23" ht="40.5" customHeight="1" x14ac:dyDescent="0.6">
      <c r="A68" s="162" t="s">
        <v>257</v>
      </c>
      <c r="B68" s="228"/>
      <c r="C68" s="229">
        <f>C57</f>
        <v>3121665195060</v>
      </c>
      <c r="D68" s="50"/>
      <c r="E68" s="229">
        <f>E57</f>
        <v>900419607391</v>
      </c>
      <c r="F68" s="50"/>
      <c r="G68" s="229">
        <f>G57</f>
        <v>1885763482893</v>
      </c>
      <c r="H68" s="228"/>
      <c r="I68" s="31">
        <f>I57</f>
        <v>5907848285344</v>
      </c>
      <c r="J68" s="230"/>
      <c r="K68" s="31">
        <f>K57</f>
        <v>5908061167398.9941</v>
      </c>
      <c r="L68" s="228"/>
      <c r="M68" s="229">
        <f>M57</f>
        <v>3409312114454</v>
      </c>
      <c r="N68" s="50"/>
      <c r="O68" s="229">
        <f>O57</f>
        <v>6508998609064</v>
      </c>
      <c r="P68" s="50"/>
      <c r="Q68" s="229">
        <f>Q57</f>
        <v>2048752862461</v>
      </c>
      <c r="R68" s="228"/>
      <c r="S68" s="31">
        <f>S57</f>
        <v>11967063585979</v>
      </c>
      <c r="T68" s="230"/>
      <c r="U68" s="31">
        <f>U57</f>
        <v>11968430936258.963</v>
      </c>
      <c r="W68" s="91"/>
    </row>
    <row r="69" spans="1:23" ht="40.5" customHeight="1" x14ac:dyDescent="0.4">
      <c r="A69" s="41" t="s">
        <v>197</v>
      </c>
      <c r="C69" s="92">
        <v>0</v>
      </c>
      <c r="D69" s="91"/>
      <c r="E69" s="90">
        <v>0</v>
      </c>
      <c r="F69" s="91"/>
      <c r="G69" s="90">
        <v>0</v>
      </c>
      <c r="H69" s="91"/>
      <c r="I69" s="90">
        <f>C69+E69+G69</f>
        <v>0</v>
      </c>
      <c r="J69" s="91"/>
      <c r="K69" s="135">
        <f>I69/$I$86*100</f>
        <v>0</v>
      </c>
      <c r="L69" s="91"/>
      <c r="M69" s="92">
        <v>0</v>
      </c>
      <c r="N69" s="91"/>
      <c r="O69" s="92">
        <v>0</v>
      </c>
      <c r="P69" s="91"/>
      <c r="Q69" s="90">
        <v>-901670936</v>
      </c>
      <c r="R69" s="91"/>
      <c r="S69" s="90">
        <f>M69+O69+Q69</f>
        <v>-901670936</v>
      </c>
      <c r="T69" s="91"/>
      <c r="U69" s="95">
        <f>S69/$S$86*100</f>
        <v>-2.1814289661337083E-2</v>
      </c>
      <c r="W69" s="91"/>
    </row>
    <row r="70" spans="1:23" ht="40.5" customHeight="1" x14ac:dyDescent="0.4">
      <c r="A70" s="41" t="s">
        <v>92</v>
      </c>
      <c r="C70" s="90">
        <v>0</v>
      </c>
      <c r="D70" s="91"/>
      <c r="E70" s="90">
        <v>0</v>
      </c>
      <c r="F70" s="91"/>
      <c r="G70" s="90">
        <v>0</v>
      </c>
      <c r="H70" s="91"/>
      <c r="I70" s="90">
        <f>C70+E70+G70</f>
        <v>0</v>
      </c>
      <c r="J70" s="91"/>
      <c r="K70" s="95">
        <f>I70/$I$86*100</f>
        <v>0</v>
      </c>
      <c r="L70" s="91"/>
      <c r="M70" s="90">
        <v>25128788</v>
      </c>
      <c r="N70" s="91"/>
      <c r="O70" s="92">
        <v>0</v>
      </c>
      <c r="P70" s="91"/>
      <c r="Q70" s="90">
        <v>-1408814252</v>
      </c>
      <c r="R70" s="91"/>
      <c r="S70" s="90">
        <f>M70+O70+Q70</f>
        <v>-1383685464</v>
      </c>
      <c r="T70" s="91"/>
      <c r="U70" s="95">
        <f>S70/$S$86*100</f>
        <v>-3.347575518601123E-2</v>
      </c>
      <c r="W70" s="91"/>
    </row>
    <row r="71" spans="1:23" ht="40.5" customHeight="1" x14ac:dyDescent="0.4">
      <c r="A71" s="41" t="s">
        <v>251</v>
      </c>
      <c r="C71" s="92">
        <v>0</v>
      </c>
      <c r="D71" s="91"/>
      <c r="E71" s="92">
        <v>-1484719000</v>
      </c>
      <c r="F71" s="91"/>
      <c r="G71" s="92">
        <v>0</v>
      </c>
      <c r="H71" s="91"/>
      <c r="I71" s="92">
        <f>C71+E71+G71</f>
        <v>-1484719000</v>
      </c>
      <c r="J71" s="91"/>
      <c r="K71" s="135">
        <f>I71/$I$86*100</f>
        <v>-4.1835115324435436E-2</v>
      </c>
      <c r="L71" s="91"/>
      <c r="M71" s="92">
        <v>0</v>
      </c>
      <c r="N71" s="91"/>
      <c r="O71" s="92">
        <v>-1484719000</v>
      </c>
      <c r="P71" s="91"/>
      <c r="Q71" s="90">
        <v>0</v>
      </c>
      <c r="R71" s="91"/>
      <c r="S71" s="90">
        <f>M71+O71+Q71</f>
        <v>-1484719000</v>
      </c>
      <c r="T71" s="91"/>
      <c r="U71" s="135">
        <f>S71/$S$86*100</f>
        <v>-3.5920077978082603E-2</v>
      </c>
      <c r="W71" s="91"/>
    </row>
    <row r="72" spans="1:23" ht="40.5" customHeight="1" x14ac:dyDescent="0.4">
      <c r="A72" s="41" t="s">
        <v>227</v>
      </c>
      <c r="C72" s="92">
        <v>0</v>
      </c>
      <c r="D72" s="91"/>
      <c r="E72" s="90">
        <v>0</v>
      </c>
      <c r="F72" s="91"/>
      <c r="G72" s="90">
        <v>0</v>
      </c>
      <c r="H72" s="91"/>
      <c r="I72" s="90">
        <f>C72+E72+G72</f>
        <v>0</v>
      </c>
      <c r="J72" s="91"/>
      <c r="K72" s="135">
        <f>I72/$I$86*100</f>
        <v>0</v>
      </c>
      <c r="L72" s="91"/>
      <c r="M72" s="92">
        <v>0</v>
      </c>
      <c r="N72" s="91"/>
      <c r="O72" s="92">
        <v>0</v>
      </c>
      <c r="P72" s="91"/>
      <c r="Q72" s="90">
        <v>-4020951392</v>
      </c>
      <c r="R72" s="91"/>
      <c r="S72" s="90">
        <f>M72+O72+Q72</f>
        <v>-4020951392</v>
      </c>
      <c r="T72" s="91"/>
      <c r="U72" s="95">
        <f>S72/$S$86*100</f>
        <v>-9.7279611526975673E-2</v>
      </c>
      <c r="W72" s="91"/>
    </row>
    <row r="73" spans="1:23" ht="40.5" customHeight="1" x14ac:dyDescent="0.4">
      <c r="A73" s="41" t="s">
        <v>216</v>
      </c>
      <c r="C73" s="92">
        <v>0</v>
      </c>
      <c r="D73" s="91"/>
      <c r="E73" s="90">
        <v>0</v>
      </c>
      <c r="F73" s="91"/>
      <c r="G73" s="90">
        <v>0</v>
      </c>
      <c r="H73" s="91"/>
      <c r="I73" s="90">
        <f>C73+E73+G73</f>
        <v>0</v>
      </c>
      <c r="J73" s="91"/>
      <c r="K73" s="135">
        <f>I73/$I$86*100</f>
        <v>0</v>
      </c>
      <c r="L73" s="91"/>
      <c r="M73" s="92">
        <v>0</v>
      </c>
      <c r="N73" s="91"/>
      <c r="O73" s="92">
        <v>0</v>
      </c>
      <c r="P73" s="91"/>
      <c r="Q73" s="90">
        <v>-4962770897</v>
      </c>
      <c r="R73" s="91"/>
      <c r="S73" s="90">
        <f>M73+O73+Q73</f>
        <v>-4962770897</v>
      </c>
      <c r="T73" s="91"/>
      <c r="U73" s="95">
        <f>S73/$S$86*100</f>
        <v>-0.12006522285200023</v>
      </c>
      <c r="W73" s="91"/>
    </row>
    <row r="74" spans="1:23" ht="40.5" customHeight="1" x14ac:dyDescent="0.4">
      <c r="A74" s="41" t="s">
        <v>252</v>
      </c>
      <c r="C74" s="92">
        <v>0</v>
      </c>
      <c r="D74" s="93"/>
      <c r="E74" s="92">
        <v>-6419684270</v>
      </c>
      <c r="F74" s="93"/>
      <c r="G74" s="92">
        <v>0</v>
      </c>
      <c r="H74" s="93"/>
      <c r="I74" s="92">
        <f>C74+E74+G74</f>
        <v>-6419684270</v>
      </c>
      <c r="J74" s="93"/>
      <c r="K74" s="135">
        <f>I74/$I$86*100</f>
        <v>-0.1808882568229504</v>
      </c>
      <c r="L74" s="93"/>
      <c r="M74" s="92">
        <v>0</v>
      </c>
      <c r="N74" s="93"/>
      <c r="O74" s="92">
        <v>-6419684270</v>
      </c>
      <c r="P74" s="93"/>
      <c r="Q74" s="90">
        <v>0</v>
      </c>
      <c r="R74" s="93"/>
      <c r="S74" s="90">
        <f>M74+O74+Q74</f>
        <v>-6419684270</v>
      </c>
      <c r="T74" s="93"/>
      <c r="U74" s="135">
        <f>S74/$S$86*100</f>
        <v>-0.15531259421686547</v>
      </c>
      <c r="W74" s="91"/>
    </row>
    <row r="75" spans="1:23" ht="40.5" customHeight="1" x14ac:dyDescent="0.4">
      <c r="A75" s="41" t="s">
        <v>253</v>
      </c>
      <c r="C75" s="92">
        <v>0</v>
      </c>
      <c r="D75" s="91"/>
      <c r="E75" s="90">
        <v>-10627565090</v>
      </c>
      <c r="F75" s="91"/>
      <c r="G75" s="90">
        <v>0</v>
      </c>
      <c r="H75" s="91"/>
      <c r="I75" s="90">
        <f>C75+E75+G75</f>
        <v>-10627565090</v>
      </c>
      <c r="J75" s="91"/>
      <c r="K75" s="95">
        <f>I75/$I$86*100</f>
        <v>-0.29945424767790674</v>
      </c>
      <c r="L75" s="91"/>
      <c r="M75" s="92">
        <v>0</v>
      </c>
      <c r="N75" s="91"/>
      <c r="O75" s="92">
        <v>-10627565090</v>
      </c>
      <c r="P75" s="91"/>
      <c r="Q75" s="90">
        <v>0</v>
      </c>
      <c r="R75" s="91"/>
      <c r="S75" s="90">
        <f>M75+O75+Q75</f>
        <v>-10627565090</v>
      </c>
      <c r="T75" s="91"/>
      <c r="U75" s="95">
        <f>S75/$S$86*100</f>
        <v>-0.25711462354152431</v>
      </c>
      <c r="W75" s="91"/>
    </row>
    <row r="76" spans="1:23" ht="40.5" customHeight="1" x14ac:dyDescent="0.4">
      <c r="A76" s="41" t="s">
        <v>254</v>
      </c>
      <c r="C76" s="92">
        <v>0</v>
      </c>
      <c r="D76" s="91"/>
      <c r="E76" s="92">
        <v>-13269442168</v>
      </c>
      <c r="F76" s="91"/>
      <c r="G76" s="92">
        <v>0</v>
      </c>
      <c r="H76" s="91"/>
      <c r="I76" s="92">
        <f>C76+E76+G76</f>
        <v>-13269442168</v>
      </c>
      <c r="J76" s="91"/>
      <c r="K76" s="135">
        <f>I76/$I$86*100</f>
        <v>-0.37389475273718897</v>
      </c>
      <c r="L76" s="91"/>
      <c r="M76" s="92">
        <v>0</v>
      </c>
      <c r="N76" s="91"/>
      <c r="O76" s="92">
        <v>-13269442168</v>
      </c>
      <c r="P76" s="91"/>
      <c r="Q76" s="90">
        <v>0</v>
      </c>
      <c r="R76" s="91"/>
      <c r="S76" s="90">
        <f>M76+O76+Q76</f>
        <v>-13269442168</v>
      </c>
      <c r="T76" s="91"/>
      <c r="U76" s="135">
        <f>S76/$S$86*100</f>
        <v>-0.32103003827674964</v>
      </c>
      <c r="W76" s="91"/>
    </row>
    <row r="77" spans="1:23" ht="40.5" customHeight="1" x14ac:dyDescent="0.4">
      <c r="A77" s="41" t="s">
        <v>228</v>
      </c>
      <c r="C77" s="92">
        <v>0</v>
      </c>
      <c r="D77" s="93"/>
      <c r="E77" s="90">
        <v>0</v>
      </c>
      <c r="F77" s="93"/>
      <c r="G77" s="90">
        <v>0</v>
      </c>
      <c r="H77" s="93"/>
      <c r="I77" s="90">
        <f>C77+E77+G77</f>
        <v>0</v>
      </c>
      <c r="J77" s="93"/>
      <c r="K77" s="135">
        <f>I77/$I$86*100</f>
        <v>0</v>
      </c>
      <c r="L77" s="93"/>
      <c r="M77" s="92">
        <v>0</v>
      </c>
      <c r="N77" s="93"/>
      <c r="O77" s="92">
        <v>0</v>
      </c>
      <c r="P77" s="93"/>
      <c r="Q77" s="90">
        <v>-21799255703</v>
      </c>
      <c r="R77" s="93"/>
      <c r="S77" s="90">
        <f>M77+O77+Q77</f>
        <v>-21799255703</v>
      </c>
      <c r="T77" s="93"/>
      <c r="U77" s="95">
        <f>S77/$S$86*100</f>
        <v>-0.52739337525546715</v>
      </c>
      <c r="W77" s="91"/>
    </row>
    <row r="78" spans="1:23" ht="40.5" customHeight="1" x14ac:dyDescent="0.4">
      <c r="A78" s="41" t="s">
        <v>23</v>
      </c>
      <c r="C78" s="90">
        <v>0</v>
      </c>
      <c r="D78" s="91"/>
      <c r="E78" s="90">
        <v>-23774311201</v>
      </c>
      <c r="F78" s="91"/>
      <c r="G78" s="90">
        <v>0</v>
      </c>
      <c r="H78" s="91"/>
      <c r="I78" s="90">
        <f>C78+E78+G78</f>
        <v>-23774311201</v>
      </c>
      <c r="J78" s="91"/>
      <c r="K78" s="95">
        <f>I78/$I$86*100</f>
        <v>-0.66989177807575173</v>
      </c>
      <c r="L78" s="91"/>
      <c r="M78" s="90">
        <v>37217151720</v>
      </c>
      <c r="N78" s="91"/>
      <c r="O78" s="92">
        <v>-75891854607</v>
      </c>
      <c r="P78" s="91"/>
      <c r="Q78" s="90">
        <v>0</v>
      </c>
      <c r="R78" s="91"/>
      <c r="S78" s="90">
        <f>M78+O78+Q78</f>
        <v>-38674702887</v>
      </c>
      <c r="T78" s="91"/>
      <c r="U78" s="95">
        <f>S78/$S$86*100</f>
        <v>-0.93566415158707916</v>
      </c>
      <c r="W78" s="91"/>
    </row>
    <row r="79" spans="1:23" ht="40.5" customHeight="1" x14ac:dyDescent="0.4">
      <c r="A79" s="41" t="s">
        <v>16</v>
      </c>
      <c r="C79" s="90">
        <v>0</v>
      </c>
      <c r="D79" s="91"/>
      <c r="E79" s="90">
        <v>-4623930759</v>
      </c>
      <c r="F79" s="91"/>
      <c r="G79" s="90">
        <v>-4760582277</v>
      </c>
      <c r="H79" s="91"/>
      <c r="I79" s="90">
        <f>C79+E79+G79</f>
        <v>-9384513036</v>
      </c>
      <c r="J79" s="91"/>
      <c r="K79" s="95">
        <f>I79/$I$86*100</f>
        <v>-0.26442861250157618</v>
      </c>
      <c r="L79" s="91"/>
      <c r="M79" s="90">
        <v>358574324</v>
      </c>
      <c r="N79" s="91"/>
      <c r="O79" s="92">
        <v>-40210373392</v>
      </c>
      <c r="P79" s="91"/>
      <c r="Q79" s="90">
        <v>-15352479445</v>
      </c>
      <c r="R79" s="91"/>
      <c r="S79" s="90">
        <f>M79+O79+Q79</f>
        <v>-55204278513</v>
      </c>
      <c r="T79" s="91"/>
      <c r="U79" s="95">
        <f>S79/$S$86*100</f>
        <v>-1.3355671941362306</v>
      </c>
      <c r="W79" s="91"/>
    </row>
    <row r="80" spans="1:23" ht="40.5" customHeight="1" x14ac:dyDescent="0.4">
      <c r="A80" s="41" t="s">
        <v>21</v>
      </c>
      <c r="C80" s="92">
        <v>552901736860</v>
      </c>
      <c r="D80" s="91"/>
      <c r="E80" s="92">
        <v>-723209525402</v>
      </c>
      <c r="F80" s="91"/>
      <c r="G80" s="92">
        <v>-1112344950</v>
      </c>
      <c r="H80" s="91"/>
      <c r="I80" s="92">
        <f>C80+E80+G80</f>
        <v>-171420133492</v>
      </c>
      <c r="J80" s="91"/>
      <c r="K80" s="135">
        <f>I80/$I$86*100</f>
        <v>-4.8301268142779454</v>
      </c>
      <c r="L80" s="91"/>
      <c r="M80" s="92">
        <v>552901736860</v>
      </c>
      <c r="N80" s="91"/>
      <c r="O80" s="92">
        <v>-674098828556</v>
      </c>
      <c r="P80" s="91"/>
      <c r="Q80" s="92">
        <v>-48523881336</v>
      </c>
      <c r="R80" s="91"/>
      <c r="S80" s="90">
        <f>M80+O80+Q80</f>
        <v>-169720973032</v>
      </c>
      <c r="T80" s="91"/>
      <c r="U80" s="135">
        <f>S80/$S$86*100</f>
        <v>-4.1060905032032959</v>
      </c>
      <c r="W80" s="91"/>
    </row>
    <row r="81" spans="1:23" ht="40.5" customHeight="1" x14ac:dyDescent="0.4">
      <c r="A81" s="41" t="s">
        <v>27</v>
      </c>
      <c r="C81" s="92">
        <v>0</v>
      </c>
      <c r="D81" s="91"/>
      <c r="E81" s="92">
        <v>-31188686789</v>
      </c>
      <c r="F81" s="91"/>
      <c r="G81" s="92">
        <v>0</v>
      </c>
      <c r="H81" s="91"/>
      <c r="I81" s="92">
        <f>C81+E81+G81</f>
        <v>-31188686789</v>
      </c>
      <c r="J81" s="91"/>
      <c r="K81" s="135">
        <f>I81/$I$86*100</f>
        <v>-0.87880757815823118</v>
      </c>
      <c r="L81" s="91"/>
      <c r="M81" s="92">
        <v>234280231650</v>
      </c>
      <c r="N81" s="91"/>
      <c r="O81" s="92">
        <v>-385206160790</v>
      </c>
      <c r="P81" s="91"/>
      <c r="Q81" s="92">
        <v>-20327074041</v>
      </c>
      <c r="R81" s="91"/>
      <c r="S81" s="90">
        <f>M81+O81+Q81</f>
        <v>-171253003181</v>
      </c>
      <c r="T81" s="91"/>
      <c r="U81" s="135">
        <f>S81/$S$86*100</f>
        <v>-4.1431551884513826</v>
      </c>
      <c r="W81" s="91"/>
    </row>
    <row r="82" spans="1:23" ht="40.5" customHeight="1" x14ac:dyDescent="0.4">
      <c r="A82" s="41" t="s">
        <v>12</v>
      </c>
      <c r="C82" s="92">
        <v>0</v>
      </c>
      <c r="D82" s="91"/>
      <c r="E82" s="92">
        <v>-56520144248</v>
      </c>
      <c r="F82" s="91"/>
      <c r="G82" s="92">
        <v>-1692124648</v>
      </c>
      <c r="H82" s="91"/>
      <c r="I82" s="92">
        <f>C82+E82+G82</f>
        <v>-58212268896</v>
      </c>
      <c r="J82" s="91"/>
      <c r="K82" s="135">
        <f>I82/$I$86*100</f>
        <v>-1.6402544741201575</v>
      </c>
      <c r="L82" s="91"/>
      <c r="M82" s="92">
        <v>126280976666</v>
      </c>
      <c r="N82" s="91"/>
      <c r="O82" s="92">
        <v>-358821448570</v>
      </c>
      <c r="P82" s="91"/>
      <c r="Q82" s="92">
        <v>-5238770165</v>
      </c>
      <c r="R82" s="91"/>
      <c r="S82" s="90">
        <f>M82+O82+Q82</f>
        <v>-237779242069</v>
      </c>
      <c r="T82" s="91"/>
      <c r="U82" s="135">
        <f>S82/$S$86*100</f>
        <v>-5.7526366381031426</v>
      </c>
      <c r="W82" s="91"/>
    </row>
    <row r="83" spans="1:23" ht="40.5" customHeight="1" x14ac:dyDescent="0.4">
      <c r="A83" s="41" t="s">
        <v>205</v>
      </c>
      <c r="C83" s="92">
        <v>0</v>
      </c>
      <c r="D83" s="91"/>
      <c r="E83" s="92">
        <v>-30180450385</v>
      </c>
      <c r="F83" s="91"/>
      <c r="G83" s="92">
        <v>0</v>
      </c>
      <c r="H83" s="91"/>
      <c r="I83" s="92">
        <f>C83+E83+G83</f>
        <v>-30180450385</v>
      </c>
      <c r="J83" s="91"/>
      <c r="K83" s="135">
        <f>I83/$I$86*100</f>
        <v>-0.85039837329479639</v>
      </c>
      <c r="L83" s="91"/>
      <c r="M83" s="92">
        <v>0</v>
      </c>
      <c r="N83" s="91"/>
      <c r="O83" s="92">
        <v>-377033259100</v>
      </c>
      <c r="P83" s="91"/>
      <c r="Q83" s="90">
        <v>0</v>
      </c>
      <c r="R83" s="91"/>
      <c r="S83" s="90">
        <f>M83+O83+Q83</f>
        <v>-377033259100</v>
      </c>
      <c r="T83" s="91"/>
      <c r="U83" s="135">
        <f>S83/$S$86*100</f>
        <v>-9.1216345094274551</v>
      </c>
      <c r="W83" s="91"/>
    </row>
    <row r="84" spans="1:23" ht="40.5" customHeight="1" x14ac:dyDescent="0.4">
      <c r="A84" s="41" t="s">
        <v>24</v>
      </c>
      <c r="C84" s="92">
        <v>0</v>
      </c>
      <c r="D84" s="93"/>
      <c r="E84" s="92">
        <v>-172780665360</v>
      </c>
      <c r="F84" s="93"/>
      <c r="G84" s="92">
        <v>0</v>
      </c>
      <c r="H84" s="93"/>
      <c r="I84" s="92">
        <f>C84+E84+G84</f>
        <v>-172780665360</v>
      </c>
      <c r="J84" s="93"/>
      <c r="K84" s="135">
        <f>I84/$I$86*100</f>
        <v>-4.8684626930538952</v>
      </c>
      <c r="L84" s="93"/>
      <c r="M84" s="92">
        <v>666554783440</v>
      </c>
      <c r="N84" s="93"/>
      <c r="O84" s="92">
        <v>-1507480850839</v>
      </c>
      <c r="P84" s="93"/>
      <c r="Q84" s="92">
        <v>-129392669085</v>
      </c>
      <c r="R84" s="93"/>
      <c r="S84" s="90">
        <f>M84+O84+Q84</f>
        <v>-970318736484</v>
      </c>
      <c r="T84" s="93"/>
      <c r="U84" s="135">
        <f>S84/$S$86*100</f>
        <v>-23.475098438222901</v>
      </c>
      <c r="W84" s="91"/>
    </row>
    <row r="85" spans="1:23" ht="40.5" customHeight="1" thickBot="1" x14ac:dyDescent="0.45">
      <c r="A85" s="41" t="s">
        <v>17</v>
      </c>
      <c r="C85" s="92">
        <v>0</v>
      </c>
      <c r="D85" s="91"/>
      <c r="E85" s="92">
        <v>-1829800161142</v>
      </c>
      <c r="F85" s="91"/>
      <c r="G85" s="92">
        <v>-327778070</v>
      </c>
      <c r="H85" s="91"/>
      <c r="I85" s="92">
        <f>C85+E85+G85</f>
        <v>-1830127939212</v>
      </c>
      <c r="J85" s="91"/>
      <c r="K85" s="135">
        <f>I85/$I$86*100</f>
        <v>-51.567746755719689</v>
      </c>
      <c r="L85" s="91"/>
      <c r="M85" s="92">
        <v>1732386651960</v>
      </c>
      <c r="N85" s="91"/>
      <c r="O85" s="92">
        <v>-7424182531603</v>
      </c>
      <c r="P85" s="91"/>
      <c r="Q85" s="92">
        <v>-57017950846</v>
      </c>
      <c r="R85" s="91"/>
      <c r="S85" s="90">
        <f>M85+O85+Q85</f>
        <v>-5748813830489</v>
      </c>
      <c r="T85" s="91"/>
      <c r="U85" s="135">
        <f>S85/$S$86*100</f>
        <v>-139.08210312701908</v>
      </c>
      <c r="W85" s="91"/>
    </row>
    <row r="86" spans="1:23" ht="40.5" customHeight="1" thickBot="1" x14ac:dyDescent="0.45">
      <c r="A86" s="94"/>
      <c r="C86" s="29">
        <f>SUM(C68:C85)</f>
        <v>3674566931920</v>
      </c>
      <c r="D86" s="50"/>
      <c r="E86" s="29">
        <f>SUM(E68:E85)</f>
        <v>-2003459678423</v>
      </c>
      <c r="F86" s="50"/>
      <c r="G86" s="29">
        <f>SUM(G68:G85)</f>
        <v>1877870652948</v>
      </c>
      <c r="H86" s="50"/>
      <c r="I86" s="29">
        <f>SUM(I68:I85)</f>
        <v>3548977906445</v>
      </c>
      <c r="J86" s="50"/>
      <c r="K86" s="29">
        <f>SUM(I86:J86)</f>
        <v>3548977906445</v>
      </c>
      <c r="L86" s="50"/>
      <c r="M86" s="29">
        <f>SUM(M68:M85)</f>
        <v>6759317349862</v>
      </c>
      <c r="N86" s="50"/>
      <c r="O86" s="29">
        <f>SUM(O68:O85)</f>
        <v>-4365728108921</v>
      </c>
      <c r="P86" s="50"/>
      <c r="Q86" s="29">
        <f>SUM(Q68:Q85)</f>
        <v>1739806574363</v>
      </c>
      <c r="R86" s="50"/>
      <c r="S86" s="29">
        <f>SUM(S68:S85)</f>
        <v>4133395815304</v>
      </c>
      <c r="T86" s="50"/>
      <c r="U86" s="29">
        <f>SUM(S86:T86)</f>
        <v>4133395815304</v>
      </c>
    </row>
    <row r="87" spans="1:23" ht="16.5" thickTop="1" x14ac:dyDescent="0.4"/>
    <row r="88" spans="1:23" ht="18.75" hidden="1" x14ac:dyDescent="0.4">
      <c r="C88" s="92">
        <f>'درآمد سود سهام'!C27</f>
        <v>3674566931920</v>
      </c>
      <c r="D88" s="92"/>
      <c r="E88" s="92">
        <f>'درآمد ناشی از تغییر قیمت اوراق'!I44</f>
        <v>-2003459678423</v>
      </c>
      <c r="F88" s="92"/>
      <c r="G88" s="92">
        <f>'درآمد ناشی از فروش'!I27</f>
        <v>1877870652948</v>
      </c>
      <c r="H88" s="92"/>
      <c r="I88" s="92">
        <f>C88+E88+G90</f>
        <v>3548977906445</v>
      </c>
      <c r="J88" s="92"/>
      <c r="K88" s="92"/>
      <c r="L88" s="92"/>
      <c r="M88" s="92">
        <f>'درآمد سود سهام'!I27</f>
        <v>6759317349862</v>
      </c>
      <c r="N88" s="92"/>
      <c r="O88" s="92">
        <f>'درآمد ناشی از تغییر قیمت اوراق'!Q44</f>
        <v>-4365728108921</v>
      </c>
      <c r="P88" s="92"/>
      <c r="Q88" s="92">
        <f>'درآمد ناشی از فروش'!Q27</f>
        <v>1769791583910</v>
      </c>
      <c r="R88" s="92"/>
      <c r="S88" s="92">
        <f>M88+O88+Q90</f>
        <v>4133395815304</v>
      </c>
      <c r="T88" s="92"/>
      <c r="U88" s="92"/>
    </row>
    <row r="89" spans="1:23" ht="18.75" hidden="1" x14ac:dyDescent="0.4">
      <c r="C89" s="92">
        <f>C88-C86</f>
        <v>0</v>
      </c>
      <c r="D89" s="92"/>
      <c r="E89" s="92">
        <f>E88-E86</f>
        <v>0</v>
      </c>
      <c r="F89" s="92"/>
      <c r="G89" s="92">
        <f>'درآمد اعمال اختیار'!K25</f>
        <v>0</v>
      </c>
      <c r="H89" s="92"/>
      <c r="I89" s="92">
        <f>I88-I86</f>
        <v>0</v>
      </c>
      <c r="J89" s="92"/>
      <c r="K89" s="92"/>
      <c r="L89" s="92"/>
      <c r="M89" s="92">
        <f>M88-M86</f>
        <v>0</v>
      </c>
      <c r="N89" s="92"/>
      <c r="O89" s="92">
        <f>O88-O86</f>
        <v>0</v>
      </c>
      <c r="P89" s="92"/>
      <c r="Q89" s="92">
        <f>'درآمد اعمال اختیار'!Q25</f>
        <v>-29985009547</v>
      </c>
      <c r="R89" s="92"/>
      <c r="S89" s="92">
        <f>S88-S86</f>
        <v>0</v>
      </c>
      <c r="T89" s="92"/>
      <c r="U89" s="92"/>
    </row>
    <row r="90" spans="1:23" ht="18.75" hidden="1" x14ac:dyDescent="0.4">
      <c r="C90" s="92"/>
      <c r="D90" s="92"/>
      <c r="E90" s="92"/>
      <c r="F90" s="92"/>
      <c r="G90" s="92">
        <f>SUM(G88:G89)</f>
        <v>1877870652948</v>
      </c>
      <c r="H90" s="92"/>
      <c r="I90" s="92"/>
      <c r="J90" s="92"/>
      <c r="K90" s="92"/>
      <c r="L90" s="92"/>
      <c r="M90" s="92"/>
      <c r="N90" s="92"/>
      <c r="O90" s="92"/>
      <c r="P90" s="92"/>
      <c r="Q90" s="92">
        <f>Q88+Q89</f>
        <v>1739806574363</v>
      </c>
      <c r="R90" s="92"/>
      <c r="S90" s="92"/>
      <c r="T90" s="92"/>
      <c r="U90" s="92"/>
    </row>
    <row r="91" spans="1:23" ht="18.75" hidden="1" x14ac:dyDescent="0.4">
      <c r="G91" s="92">
        <f>G90-G86</f>
        <v>0</v>
      </c>
      <c r="Q91" s="92">
        <f>Q90-Q86</f>
        <v>0</v>
      </c>
    </row>
    <row r="94" spans="1:23" ht="22.5" x14ac:dyDescent="0.4">
      <c r="A94" s="41"/>
      <c r="B94" s="118"/>
      <c r="C94" s="165"/>
      <c r="D94" s="164"/>
      <c r="E94" s="165"/>
      <c r="F94" s="164"/>
      <c r="G94" s="165"/>
      <c r="H94" s="164"/>
      <c r="I94" s="165"/>
      <c r="J94" s="164"/>
      <c r="K94" s="165"/>
      <c r="L94" s="164"/>
      <c r="M94" s="165"/>
      <c r="N94" s="164"/>
      <c r="O94" s="165"/>
      <c r="P94" s="164"/>
      <c r="Q94" s="166"/>
    </row>
    <row r="95" spans="1:23" ht="22.5" x14ac:dyDescent="0.55000000000000004">
      <c r="A95" s="41"/>
      <c r="B95" s="131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2"/>
    </row>
    <row r="96" spans="1:23" ht="22.5" x14ac:dyDescent="0.55000000000000004">
      <c r="A96" s="41"/>
      <c r="B96" s="131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92"/>
    </row>
    <row r="97" spans="1:17" ht="22.5" x14ac:dyDescent="0.55000000000000004">
      <c r="A97" s="41"/>
      <c r="B97" s="131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92"/>
    </row>
    <row r="98" spans="1:17" ht="22.5" x14ac:dyDescent="0.4">
      <c r="A98" s="41"/>
      <c r="B98" s="118"/>
      <c r="C98" s="92"/>
      <c r="D98" s="92"/>
      <c r="E98" s="92"/>
      <c r="F98" s="164"/>
      <c r="G98" s="165"/>
      <c r="H98" s="164"/>
      <c r="I98" s="165"/>
      <c r="J98" s="164"/>
      <c r="K98" s="165"/>
      <c r="L98" s="164"/>
      <c r="M98" s="165"/>
      <c r="N98" s="164"/>
      <c r="O98" s="165"/>
      <c r="P98" s="164"/>
      <c r="Q98" s="166"/>
    </row>
    <row r="99" spans="1:17" ht="22.5" x14ac:dyDescent="0.55000000000000004">
      <c r="A99" s="41"/>
      <c r="B99" s="131"/>
      <c r="C99" s="92"/>
      <c r="D99" s="92"/>
      <c r="E99" s="92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92"/>
    </row>
    <row r="100" spans="1:17" ht="22.5" x14ac:dyDescent="0.55000000000000004">
      <c r="A100" s="41"/>
      <c r="B100" s="131"/>
      <c r="C100" s="92"/>
      <c r="D100" s="92"/>
      <c r="E100" s="92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92"/>
    </row>
    <row r="101" spans="1:17" ht="22.5" x14ac:dyDescent="0.4">
      <c r="A101" s="41"/>
      <c r="C101" s="92"/>
      <c r="D101" s="92"/>
      <c r="E101" s="92"/>
    </row>
    <row r="102" spans="1:17" ht="22.5" x14ac:dyDescent="0.4">
      <c r="A102" s="41"/>
      <c r="C102" s="92"/>
      <c r="D102" s="92"/>
      <c r="E102" s="92"/>
    </row>
    <row r="103" spans="1:17" ht="22.5" x14ac:dyDescent="0.4">
      <c r="A103" s="41"/>
      <c r="C103" s="92"/>
      <c r="D103" s="92"/>
      <c r="E103" s="92"/>
    </row>
    <row r="104" spans="1:17" ht="22.5" x14ac:dyDescent="0.4">
      <c r="A104" s="41"/>
      <c r="C104" s="92"/>
      <c r="D104" s="92"/>
      <c r="E104" s="92"/>
    </row>
    <row r="105" spans="1:17" ht="22.5" x14ac:dyDescent="0.4">
      <c r="A105" s="41"/>
      <c r="C105" s="92"/>
      <c r="D105" s="92"/>
      <c r="E105" s="92"/>
    </row>
    <row r="106" spans="1:17" ht="22.5" x14ac:dyDescent="0.4">
      <c r="A106" s="41"/>
      <c r="C106" s="92"/>
      <c r="D106" s="92"/>
      <c r="E106" s="92"/>
    </row>
    <row r="107" spans="1:17" ht="22.5" x14ac:dyDescent="0.4">
      <c r="A107" s="41"/>
      <c r="C107" s="92"/>
      <c r="D107" s="92"/>
      <c r="E107" s="92"/>
    </row>
    <row r="108" spans="1:17" ht="22.5" x14ac:dyDescent="0.4">
      <c r="A108" s="41"/>
      <c r="C108" s="92"/>
      <c r="D108" s="92"/>
      <c r="E108" s="92"/>
    </row>
    <row r="109" spans="1:17" ht="22.5" x14ac:dyDescent="0.4">
      <c r="A109" s="41"/>
      <c r="C109" s="92"/>
      <c r="D109" s="92"/>
      <c r="E109" s="92"/>
    </row>
    <row r="110" spans="1:17" ht="22.5" x14ac:dyDescent="0.4">
      <c r="A110" s="41"/>
      <c r="C110" s="92"/>
      <c r="D110" s="92"/>
      <c r="E110" s="92"/>
    </row>
    <row r="111" spans="1:17" ht="22.5" x14ac:dyDescent="0.4">
      <c r="A111" s="41"/>
      <c r="C111" s="92"/>
      <c r="D111" s="92"/>
      <c r="E111" s="92"/>
    </row>
  </sheetData>
  <sortState xmlns:xlrd2="http://schemas.microsoft.com/office/spreadsheetml/2017/richdata2" ref="A10:U85">
    <sortCondition descending="1" ref="S10:S85"/>
  </sortState>
  <mergeCells count="30">
    <mergeCell ref="C65:K65"/>
    <mergeCell ref="M65:U65"/>
    <mergeCell ref="A66:A67"/>
    <mergeCell ref="I66:K66"/>
    <mergeCell ref="S66:U66"/>
    <mergeCell ref="A59:U59"/>
    <mergeCell ref="A60:U60"/>
    <mergeCell ref="A61:U61"/>
    <mergeCell ref="A63:U63"/>
    <mergeCell ref="C64:U64"/>
    <mergeCell ref="C35:K35"/>
    <mergeCell ref="M35:U35"/>
    <mergeCell ref="A36:A37"/>
    <mergeCell ref="I36:K36"/>
    <mergeCell ref="S36:U36"/>
    <mergeCell ref="A29:U29"/>
    <mergeCell ref="A30:U30"/>
    <mergeCell ref="A31:U31"/>
    <mergeCell ref="A33:U33"/>
    <mergeCell ref="C34:U34"/>
    <mergeCell ref="A8:A9"/>
    <mergeCell ref="A1:U1"/>
    <mergeCell ref="A2:U2"/>
    <mergeCell ref="A3:U3"/>
    <mergeCell ref="C6:U6"/>
    <mergeCell ref="A5:U5"/>
    <mergeCell ref="C7:K7"/>
    <mergeCell ref="M7:U7"/>
    <mergeCell ref="I8:K8"/>
    <mergeCell ref="S8:U8"/>
  </mergeCells>
  <pageMargins left="0.39" right="0.39" top="0.39" bottom="0.39" header="0" footer="0"/>
  <pageSetup paperSize="9" scale="45" fitToHeight="0" orientation="landscape" r:id="rId1"/>
  <rowBreaks count="2" manualBreakCount="2">
    <brk id="28" max="21" man="1"/>
    <brk id="57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53"/>
  <sheetViews>
    <sheetView rightToLeft="1" view="pageBreakPreview" zoomScale="56" zoomScaleNormal="100" zoomScaleSheetLayoutView="56" workbookViewId="0">
      <selection activeCell="A30" sqref="A30:XFD31"/>
    </sheetView>
  </sheetViews>
  <sheetFormatPr defaultRowHeight="15.75" x14ac:dyDescent="0.4"/>
  <cols>
    <col min="1" max="1" width="36.85546875" style="47" bestFit="1" customWidth="1"/>
    <col min="2" max="2" width="1.28515625" style="47" customWidth="1"/>
    <col min="3" max="3" width="22.7109375" style="47" customWidth="1"/>
    <col min="4" max="4" width="1.28515625" style="47" customWidth="1"/>
    <col min="5" max="5" width="23" style="47" customWidth="1"/>
    <col min="6" max="6" width="1.28515625" style="47" customWidth="1"/>
    <col min="7" max="7" width="22.85546875" style="47" customWidth="1"/>
    <col min="8" max="8" width="1.28515625" style="47" customWidth="1"/>
    <col min="9" max="9" width="24.28515625" style="47" customWidth="1"/>
    <col min="10" max="10" width="1.28515625" style="47" customWidth="1"/>
    <col min="11" max="11" width="24.42578125" style="98" bestFit="1" customWidth="1"/>
    <col min="12" max="12" width="1.28515625" style="47" customWidth="1"/>
    <col min="13" max="13" width="21.85546875" style="47" customWidth="1"/>
    <col min="14" max="14" width="1.28515625" style="47" customWidth="1"/>
    <col min="15" max="15" width="21.5703125" style="47" bestFit="1" customWidth="1"/>
    <col min="16" max="16" width="1.28515625" style="47" customWidth="1"/>
    <col min="17" max="17" width="23.28515625" style="47" customWidth="1"/>
    <col min="18" max="18" width="1.28515625" style="47" customWidth="1"/>
    <col min="19" max="19" width="20.85546875" style="47" customWidth="1"/>
    <col min="20" max="20" width="1.28515625" style="47" customWidth="1"/>
    <col min="21" max="21" width="22.7109375" style="98" customWidth="1"/>
    <col min="22" max="22" width="1.42578125" style="47" customWidth="1"/>
    <col min="23" max="23" width="14.42578125" style="47" bestFit="1" customWidth="1"/>
    <col min="24" max="16384" width="9.140625" style="47"/>
  </cols>
  <sheetData>
    <row r="1" spans="1:21" ht="40.5" customHeight="1" x14ac:dyDescent="0.4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ht="40.5" customHeight="1" x14ac:dyDescent="0.4">
      <c r="A2" s="210" t="s">
        <v>77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</row>
    <row r="3" spans="1:21" ht="40.5" customHeight="1" x14ac:dyDescent="0.4">
      <c r="A3" s="210" t="str">
        <f>درآمد!A3</f>
        <v>دوره یک ماهه منتهی به 30 دی 1404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</row>
    <row r="4" spans="1:21" ht="40.5" customHeight="1" x14ac:dyDescent="0.4"/>
    <row r="5" spans="1:21" ht="40.5" customHeight="1" x14ac:dyDescent="0.4">
      <c r="A5" s="207" t="s">
        <v>161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1" ht="40.5" customHeight="1" x14ac:dyDescent="0.4">
      <c r="A6" s="83"/>
      <c r="B6" s="83"/>
      <c r="C6" s="209" t="s">
        <v>145</v>
      </c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</row>
    <row r="7" spans="1:21" ht="40.5" customHeight="1" thickBot="1" x14ac:dyDescent="0.65">
      <c r="A7" s="54"/>
      <c r="B7" s="54"/>
      <c r="C7" s="197" t="s">
        <v>245</v>
      </c>
      <c r="D7" s="197"/>
      <c r="E7" s="197"/>
      <c r="F7" s="197"/>
      <c r="G7" s="197"/>
      <c r="H7" s="197"/>
      <c r="I7" s="197"/>
      <c r="J7" s="197"/>
      <c r="K7" s="197"/>
      <c r="L7" s="54"/>
      <c r="M7" s="197" t="s">
        <v>246</v>
      </c>
      <c r="N7" s="197"/>
      <c r="O7" s="197"/>
      <c r="P7" s="197"/>
      <c r="Q7" s="197"/>
      <c r="R7" s="197"/>
      <c r="S7" s="197"/>
      <c r="T7" s="197"/>
      <c r="U7" s="197"/>
    </row>
    <row r="8" spans="1:21" ht="40.5" customHeight="1" thickBot="1" x14ac:dyDescent="0.65">
      <c r="A8" s="198" t="s">
        <v>50</v>
      </c>
      <c r="B8" s="54"/>
      <c r="C8" s="53" t="s">
        <v>93</v>
      </c>
      <c r="D8" s="97"/>
      <c r="E8" s="53" t="s">
        <v>90</v>
      </c>
      <c r="F8" s="97"/>
      <c r="G8" s="53" t="s">
        <v>91</v>
      </c>
      <c r="H8" s="55"/>
      <c r="I8" s="199" t="s">
        <v>30</v>
      </c>
      <c r="J8" s="199"/>
      <c r="K8" s="199"/>
      <c r="L8" s="54"/>
      <c r="M8" s="53" t="s">
        <v>93</v>
      </c>
      <c r="N8" s="97"/>
      <c r="O8" s="53" t="s">
        <v>90</v>
      </c>
      <c r="P8" s="97"/>
      <c r="Q8" s="53" t="s">
        <v>91</v>
      </c>
      <c r="R8" s="55"/>
      <c r="S8" s="199" t="s">
        <v>30</v>
      </c>
      <c r="T8" s="199"/>
      <c r="U8" s="199"/>
    </row>
    <row r="9" spans="1:21" ht="40.5" customHeight="1" thickBot="1" x14ac:dyDescent="0.65">
      <c r="A9" s="199"/>
      <c r="B9" s="54"/>
      <c r="C9" s="56" t="s">
        <v>162</v>
      </c>
      <c r="D9" s="97"/>
      <c r="E9" s="56" t="s">
        <v>163</v>
      </c>
      <c r="F9" s="97"/>
      <c r="G9" s="56" t="s">
        <v>164</v>
      </c>
      <c r="H9" s="54"/>
      <c r="I9" s="56" t="s">
        <v>74</v>
      </c>
      <c r="J9" s="55"/>
      <c r="K9" s="99" t="s">
        <v>80</v>
      </c>
      <c r="L9" s="54"/>
      <c r="M9" s="56" t="s">
        <v>162</v>
      </c>
      <c r="N9" s="97"/>
      <c r="O9" s="56" t="s">
        <v>163</v>
      </c>
      <c r="P9" s="97"/>
      <c r="Q9" s="56" t="s">
        <v>164</v>
      </c>
      <c r="R9" s="54"/>
      <c r="S9" s="56" t="s">
        <v>74</v>
      </c>
      <c r="T9" s="55"/>
      <c r="U9" s="99" t="s">
        <v>80</v>
      </c>
    </row>
    <row r="10" spans="1:21" ht="40.5" customHeight="1" x14ac:dyDescent="0.4">
      <c r="A10" s="41" t="s">
        <v>53</v>
      </c>
      <c r="C10" s="25">
        <v>0</v>
      </c>
      <c r="D10" s="48"/>
      <c r="E10" s="25">
        <v>-41551341485</v>
      </c>
      <c r="F10" s="48"/>
      <c r="G10" s="25">
        <v>51329809404</v>
      </c>
      <c r="H10" s="48"/>
      <c r="I10" s="25">
        <f>C10+E10+G10</f>
        <v>9778467919</v>
      </c>
      <c r="J10" s="48"/>
      <c r="K10" s="33">
        <f t="shared" ref="K10:K27" si="0">I10/$I$28*100</f>
        <v>7.9531825869839246</v>
      </c>
      <c r="L10" s="48"/>
      <c r="M10" s="25">
        <v>0</v>
      </c>
      <c r="N10" s="48"/>
      <c r="O10" s="25">
        <v>64244148193</v>
      </c>
      <c r="P10" s="48"/>
      <c r="Q10" s="25">
        <v>139045210121</v>
      </c>
      <c r="R10" s="48"/>
      <c r="S10" s="25">
        <f t="shared" ref="S10:S26" si="1">M10+O10+Q10</f>
        <v>203289358314</v>
      </c>
      <c r="T10" s="48"/>
      <c r="U10" s="33">
        <f t="shared" ref="U10:U27" si="2">S10/$S$28*100</f>
        <v>23.17243730072633</v>
      </c>
    </row>
    <row r="11" spans="1:21" ht="40.5" customHeight="1" x14ac:dyDescent="0.4">
      <c r="A11" s="41" t="s">
        <v>55</v>
      </c>
      <c r="C11" s="25">
        <v>0</v>
      </c>
      <c r="D11" s="48"/>
      <c r="E11" s="25">
        <v>2762980774</v>
      </c>
      <c r="F11" s="48"/>
      <c r="G11" s="25">
        <v>0</v>
      </c>
      <c r="H11" s="48"/>
      <c r="I11" s="25">
        <f>C11+E11+G11</f>
        <v>2762980774</v>
      </c>
      <c r="J11" s="48"/>
      <c r="K11" s="33">
        <f t="shared" si="0"/>
        <v>2.247232466473684</v>
      </c>
      <c r="L11" s="48"/>
      <c r="M11" s="25">
        <v>0</v>
      </c>
      <c r="N11" s="48"/>
      <c r="O11" s="25">
        <v>25730545950</v>
      </c>
      <c r="P11" s="48"/>
      <c r="Q11" s="25">
        <v>138542853211</v>
      </c>
      <c r="R11" s="48"/>
      <c r="S11" s="25">
        <f t="shared" si="1"/>
        <v>164273399161</v>
      </c>
      <c r="T11" s="48"/>
      <c r="U11" s="33">
        <f t="shared" si="2"/>
        <v>18.725107274704357</v>
      </c>
    </row>
    <row r="12" spans="1:21" ht="40.5" customHeight="1" x14ac:dyDescent="0.4">
      <c r="A12" s="41" t="s">
        <v>56</v>
      </c>
      <c r="C12" s="25">
        <v>0</v>
      </c>
      <c r="D12" s="48"/>
      <c r="E12" s="25">
        <v>13759908451</v>
      </c>
      <c r="F12" s="48"/>
      <c r="G12" s="25">
        <v>0</v>
      </c>
      <c r="H12" s="48"/>
      <c r="I12" s="25">
        <f>C12+E12+G12</f>
        <v>13759908451</v>
      </c>
      <c r="J12" s="48"/>
      <c r="K12" s="33">
        <f t="shared" si="0"/>
        <v>11.19143256361755</v>
      </c>
      <c r="L12" s="48"/>
      <c r="M12" s="25">
        <v>0</v>
      </c>
      <c r="N12" s="48"/>
      <c r="O12" s="25">
        <v>38268200652</v>
      </c>
      <c r="P12" s="48"/>
      <c r="Q12" s="25">
        <v>125396371289</v>
      </c>
      <c r="R12" s="48"/>
      <c r="S12" s="25">
        <f t="shared" si="1"/>
        <v>163664571941</v>
      </c>
      <c r="T12" s="48"/>
      <c r="U12" s="33">
        <f t="shared" si="2"/>
        <v>18.655708607211714</v>
      </c>
    </row>
    <row r="13" spans="1:21" ht="40.5" customHeight="1" x14ac:dyDescent="0.4">
      <c r="A13" s="42" t="s">
        <v>54</v>
      </c>
      <c r="C13" s="25">
        <v>0</v>
      </c>
      <c r="D13" s="48"/>
      <c r="E13" s="27">
        <v>86537972821</v>
      </c>
      <c r="F13" s="48"/>
      <c r="G13" s="25">
        <v>0</v>
      </c>
      <c r="H13" s="48"/>
      <c r="I13" s="25">
        <f>C13+E13+G13</f>
        <v>86537972821</v>
      </c>
      <c r="J13" s="48"/>
      <c r="K13" s="33">
        <f t="shared" si="0"/>
        <v>70.384471703952755</v>
      </c>
      <c r="L13" s="48"/>
      <c r="M13" s="25">
        <v>0</v>
      </c>
      <c r="N13" s="48"/>
      <c r="O13" s="27">
        <v>144429746835</v>
      </c>
      <c r="P13" s="48"/>
      <c r="Q13" s="27">
        <v>88505765627</v>
      </c>
      <c r="R13" s="48"/>
      <c r="S13" s="25">
        <f t="shared" si="1"/>
        <v>232935512462</v>
      </c>
      <c r="T13" s="48"/>
      <c r="U13" s="33">
        <f t="shared" si="2"/>
        <v>26.551727067291981</v>
      </c>
    </row>
    <row r="14" spans="1:21" ht="40.5" customHeight="1" x14ac:dyDescent="0.4">
      <c r="A14" s="41" t="s">
        <v>95</v>
      </c>
      <c r="C14" s="25">
        <v>0</v>
      </c>
      <c r="D14" s="48">
        <v>0</v>
      </c>
      <c r="E14" s="25">
        <v>0</v>
      </c>
      <c r="F14" s="48"/>
      <c r="G14" s="25">
        <v>0</v>
      </c>
      <c r="H14" s="48"/>
      <c r="I14" s="25">
        <f>C14+E14+G14</f>
        <v>0</v>
      </c>
      <c r="J14" s="48"/>
      <c r="K14" s="33">
        <f t="shared" si="0"/>
        <v>0</v>
      </c>
      <c r="L14" s="48"/>
      <c r="M14" s="25">
        <v>0</v>
      </c>
      <c r="N14" s="48"/>
      <c r="O14" s="25">
        <v>0</v>
      </c>
      <c r="P14" s="48"/>
      <c r="Q14" s="25">
        <v>39514756308</v>
      </c>
      <c r="R14" s="48"/>
      <c r="S14" s="25">
        <f t="shared" si="1"/>
        <v>39514756308</v>
      </c>
      <c r="T14" s="48"/>
      <c r="U14" s="33">
        <f t="shared" si="2"/>
        <v>4.504186646043201</v>
      </c>
    </row>
    <row r="15" spans="1:21" ht="40.5" customHeight="1" x14ac:dyDescent="0.4">
      <c r="A15" s="41" t="s">
        <v>57</v>
      </c>
      <c r="C15" s="25">
        <v>218000000</v>
      </c>
      <c r="D15" s="48"/>
      <c r="E15" s="25">
        <v>-8998312</v>
      </c>
      <c r="F15" s="48"/>
      <c r="G15" s="25">
        <v>0</v>
      </c>
      <c r="H15" s="48"/>
      <c r="I15" s="25">
        <f>C15+E15+G15</f>
        <v>209001688</v>
      </c>
      <c r="J15" s="48"/>
      <c r="K15" s="33">
        <f t="shared" si="0"/>
        <v>0.16998865255998463</v>
      </c>
      <c r="L15" s="48"/>
      <c r="M15" s="25">
        <v>22067478084</v>
      </c>
      <c r="N15" s="48"/>
      <c r="O15" s="25">
        <v>0</v>
      </c>
      <c r="P15" s="48"/>
      <c r="Q15" s="25">
        <v>3748988971</v>
      </c>
      <c r="R15" s="48"/>
      <c r="S15" s="25">
        <f t="shared" si="1"/>
        <v>25816467055</v>
      </c>
      <c r="T15" s="48"/>
      <c r="U15" s="33">
        <f t="shared" si="2"/>
        <v>2.9427534678634277</v>
      </c>
    </row>
    <row r="16" spans="1:21" ht="40.5" customHeight="1" x14ac:dyDescent="0.4">
      <c r="A16" s="41" t="s">
        <v>244</v>
      </c>
      <c r="C16" s="25">
        <v>0</v>
      </c>
      <c r="D16" s="48"/>
      <c r="E16" s="25">
        <v>1257470939</v>
      </c>
      <c r="F16" s="48"/>
      <c r="G16" s="25">
        <v>0</v>
      </c>
      <c r="H16" s="48"/>
      <c r="I16" s="25">
        <f t="shared" ref="I10:I27" si="3">C16+E16+G16</f>
        <v>1257470939</v>
      </c>
      <c r="J16" s="48"/>
      <c r="K16" s="33">
        <f t="shared" si="0"/>
        <v>1.0227467184568799</v>
      </c>
      <c r="L16" s="48"/>
      <c r="M16" s="25"/>
      <c r="N16" s="48"/>
      <c r="O16" s="25">
        <v>1257470939</v>
      </c>
      <c r="P16" s="48"/>
      <c r="Q16" s="25">
        <v>0</v>
      </c>
      <c r="R16" s="48"/>
      <c r="S16" s="25">
        <f t="shared" si="1"/>
        <v>1257470939</v>
      </c>
      <c r="T16" s="48"/>
      <c r="U16" s="33">
        <f t="shared" si="2"/>
        <v>0.14333591651391553</v>
      </c>
    </row>
    <row r="17" spans="1:21" ht="40.5" customHeight="1" x14ac:dyDescent="0.4">
      <c r="A17" s="41" t="s">
        <v>100</v>
      </c>
      <c r="C17" s="25">
        <v>0</v>
      </c>
      <c r="D17" s="48"/>
      <c r="E17" s="25">
        <v>0</v>
      </c>
      <c r="F17" s="48"/>
      <c r="G17" s="25">
        <v>0</v>
      </c>
      <c r="H17" s="48"/>
      <c r="I17" s="25">
        <f t="shared" si="3"/>
        <v>0</v>
      </c>
      <c r="J17" s="48"/>
      <c r="K17" s="33">
        <f t="shared" si="0"/>
        <v>0</v>
      </c>
      <c r="L17" s="48"/>
      <c r="M17" s="25">
        <v>0</v>
      </c>
      <c r="N17" s="48"/>
      <c r="O17" s="25">
        <v>0</v>
      </c>
      <c r="P17" s="48"/>
      <c r="Q17" s="25">
        <v>15303110993</v>
      </c>
      <c r="R17" s="48"/>
      <c r="S17" s="25">
        <f t="shared" si="1"/>
        <v>15303110993</v>
      </c>
      <c r="T17" s="48"/>
      <c r="U17" s="33">
        <f t="shared" si="2"/>
        <v>1.7443627297185837</v>
      </c>
    </row>
    <row r="18" spans="1:21" ht="40.5" customHeight="1" x14ac:dyDescent="0.4">
      <c r="A18" s="41" t="s">
        <v>102</v>
      </c>
      <c r="C18" s="25">
        <v>0</v>
      </c>
      <c r="D18" s="48"/>
      <c r="E18" s="25">
        <v>0</v>
      </c>
      <c r="F18" s="48"/>
      <c r="G18" s="25">
        <v>0</v>
      </c>
      <c r="H18" s="48"/>
      <c r="I18" s="25">
        <f t="shared" si="3"/>
        <v>0</v>
      </c>
      <c r="J18" s="48"/>
      <c r="K18" s="33">
        <f t="shared" si="0"/>
        <v>0</v>
      </c>
      <c r="L18" s="48"/>
      <c r="M18" s="25">
        <v>0</v>
      </c>
      <c r="N18" s="48"/>
      <c r="O18" s="25">
        <v>0</v>
      </c>
      <c r="P18" s="48"/>
      <c r="Q18" s="25">
        <v>14971626172</v>
      </c>
      <c r="R18" s="48"/>
      <c r="S18" s="25">
        <f t="shared" si="1"/>
        <v>14971626172</v>
      </c>
      <c r="T18" s="48"/>
      <c r="U18" s="33">
        <f t="shared" si="2"/>
        <v>1.7065776174310019</v>
      </c>
    </row>
    <row r="19" spans="1:21" ht="40.5" customHeight="1" x14ac:dyDescent="0.4">
      <c r="A19" s="41" t="s">
        <v>101</v>
      </c>
      <c r="C19" s="25">
        <v>0</v>
      </c>
      <c r="D19" s="48"/>
      <c r="E19" s="25">
        <v>0</v>
      </c>
      <c r="F19" s="48"/>
      <c r="G19" s="25">
        <v>0</v>
      </c>
      <c r="H19" s="48"/>
      <c r="I19" s="25">
        <f t="shared" si="3"/>
        <v>0</v>
      </c>
      <c r="J19" s="48"/>
      <c r="K19" s="33">
        <f t="shared" si="0"/>
        <v>0</v>
      </c>
      <c r="L19" s="48"/>
      <c r="M19" s="25">
        <v>0</v>
      </c>
      <c r="N19" s="48"/>
      <c r="O19" s="25">
        <v>0</v>
      </c>
      <c r="P19" s="48"/>
      <c r="Q19" s="25">
        <v>3155013122</v>
      </c>
      <c r="R19" s="48"/>
      <c r="S19" s="25">
        <f t="shared" si="1"/>
        <v>3155013122</v>
      </c>
      <c r="T19" s="48"/>
      <c r="U19" s="33">
        <f t="shared" si="2"/>
        <v>0.35963192741053079</v>
      </c>
    </row>
    <row r="20" spans="1:21" ht="40.5" customHeight="1" x14ac:dyDescent="0.4">
      <c r="A20" s="41" t="s">
        <v>58</v>
      </c>
      <c r="C20" s="25">
        <v>0</v>
      </c>
      <c r="D20" s="48"/>
      <c r="E20" s="25">
        <v>0</v>
      </c>
      <c r="F20" s="48"/>
      <c r="G20" s="25">
        <v>0</v>
      </c>
      <c r="H20" s="48"/>
      <c r="I20" s="25">
        <f t="shared" si="3"/>
        <v>0</v>
      </c>
      <c r="J20" s="48"/>
      <c r="K20" s="33">
        <f t="shared" si="0"/>
        <v>0</v>
      </c>
      <c r="L20" s="48"/>
      <c r="M20" s="25">
        <v>0</v>
      </c>
      <c r="N20" s="48"/>
      <c r="O20" s="25">
        <v>0</v>
      </c>
      <c r="P20" s="48"/>
      <c r="Q20" s="27">
        <v>2385025481</v>
      </c>
      <c r="R20" s="48"/>
      <c r="S20" s="25">
        <f t="shared" si="1"/>
        <v>2385025481</v>
      </c>
      <c r="T20" s="48"/>
      <c r="U20" s="33">
        <f t="shared" si="2"/>
        <v>0.27186299311222273</v>
      </c>
    </row>
    <row r="21" spans="1:21" ht="40.5" customHeight="1" x14ac:dyDescent="0.4">
      <c r="A21" s="41" t="s">
        <v>96</v>
      </c>
      <c r="C21" s="25">
        <v>0</v>
      </c>
      <c r="D21" s="48"/>
      <c r="E21" s="25">
        <v>0</v>
      </c>
      <c r="F21" s="48"/>
      <c r="G21" s="25">
        <v>0</v>
      </c>
      <c r="H21" s="48"/>
      <c r="I21" s="25">
        <f t="shared" si="3"/>
        <v>0</v>
      </c>
      <c r="J21" s="48"/>
      <c r="K21" s="33">
        <f t="shared" si="0"/>
        <v>0</v>
      </c>
      <c r="L21" s="48"/>
      <c r="M21" s="25">
        <v>0</v>
      </c>
      <c r="N21" s="48"/>
      <c r="O21" s="25">
        <v>0</v>
      </c>
      <c r="P21" s="48"/>
      <c r="Q21" s="25">
        <v>492584938</v>
      </c>
      <c r="R21" s="48"/>
      <c r="S21" s="25">
        <f t="shared" si="1"/>
        <v>492584938</v>
      </c>
      <c r="T21" s="48"/>
      <c r="U21" s="33">
        <f t="shared" si="2"/>
        <v>5.6148505193550441E-2</v>
      </c>
    </row>
    <row r="22" spans="1:21" ht="40.5" customHeight="1" x14ac:dyDescent="0.4">
      <c r="A22" s="41" t="s">
        <v>104</v>
      </c>
      <c r="C22" s="25">
        <v>0</v>
      </c>
      <c r="D22" s="48"/>
      <c r="E22" s="25">
        <v>0</v>
      </c>
      <c r="F22" s="48"/>
      <c r="G22" s="25">
        <v>0</v>
      </c>
      <c r="H22" s="48"/>
      <c r="I22" s="25">
        <f t="shared" si="3"/>
        <v>0</v>
      </c>
      <c r="J22" s="48"/>
      <c r="K22" s="33">
        <f t="shared" si="0"/>
        <v>0</v>
      </c>
      <c r="L22" s="48"/>
      <c r="M22" s="25">
        <v>0</v>
      </c>
      <c r="N22" s="48"/>
      <c r="O22" s="25">
        <v>0</v>
      </c>
      <c r="P22" s="48"/>
      <c r="Q22" s="25">
        <v>364940263</v>
      </c>
      <c r="R22" s="48"/>
      <c r="S22" s="25">
        <f t="shared" si="1"/>
        <v>364940263</v>
      </c>
      <c r="T22" s="48"/>
      <c r="U22" s="33">
        <f t="shared" si="2"/>
        <v>4.1598613095212358E-2</v>
      </c>
    </row>
    <row r="23" spans="1:21" ht="40.5" customHeight="1" x14ac:dyDescent="0.4">
      <c r="A23" s="41" t="s">
        <v>99</v>
      </c>
      <c r="C23" s="25">
        <v>0</v>
      </c>
      <c r="D23" s="48"/>
      <c r="E23" s="25">
        <v>0</v>
      </c>
      <c r="F23" s="48"/>
      <c r="G23" s="25">
        <v>0</v>
      </c>
      <c r="H23" s="48"/>
      <c r="I23" s="27">
        <f t="shared" si="3"/>
        <v>0</v>
      </c>
      <c r="J23" s="48"/>
      <c r="K23" s="73">
        <f t="shared" si="0"/>
        <v>0</v>
      </c>
      <c r="L23" s="48"/>
      <c r="M23" s="27">
        <v>2871000000</v>
      </c>
      <c r="N23" s="48"/>
      <c r="O23" s="25">
        <v>0</v>
      </c>
      <c r="P23" s="48"/>
      <c r="Q23" s="27">
        <v>-2587402686</v>
      </c>
      <c r="R23" s="48"/>
      <c r="S23" s="27">
        <f t="shared" si="1"/>
        <v>283597314</v>
      </c>
      <c r="T23" s="48"/>
      <c r="U23" s="73">
        <f t="shared" si="2"/>
        <v>3.2326537069239325E-2</v>
      </c>
    </row>
    <row r="24" spans="1:21" ht="40.5" customHeight="1" x14ac:dyDescent="0.4">
      <c r="A24" s="41" t="s">
        <v>103</v>
      </c>
      <c r="C24" s="25">
        <v>0</v>
      </c>
      <c r="D24" s="48"/>
      <c r="E24" s="25">
        <v>0</v>
      </c>
      <c r="F24" s="48"/>
      <c r="G24" s="25">
        <v>0</v>
      </c>
      <c r="H24" s="48"/>
      <c r="I24" s="25">
        <f t="shared" si="3"/>
        <v>0</v>
      </c>
      <c r="J24" s="48"/>
      <c r="K24" s="33">
        <f t="shared" si="0"/>
        <v>0</v>
      </c>
      <c r="L24" s="48"/>
      <c r="M24" s="25">
        <v>0</v>
      </c>
      <c r="N24" s="48"/>
      <c r="O24" s="25">
        <v>0</v>
      </c>
      <c r="P24" s="48"/>
      <c r="Q24" s="25">
        <v>127699532</v>
      </c>
      <c r="R24" s="48"/>
      <c r="S24" s="25">
        <f t="shared" si="1"/>
        <v>127699532</v>
      </c>
      <c r="T24" s="48"/>
      <c r="U24" s="33">
        <f t="shared" si="2"/>
        <v>1.4556145108350757E-2</v>
      </c>
    </row>
    <row r="25" spans="1:21" ht="40.5" customHeight="1" x14ac:dyDescent="0.4">
      <c r="A25" s="41" t="s">
        <v>97</v>
      </c>
      <c r="C25" s="25">
        <v>0</v>
      </c>
      <c r="D25" s="48"/>
      <c r="E25" s="25">
        <v>0</v>
      </c>
      <c r="F25" s="48"/>
      <c r="G25" s="25">
        <v>0</v>
      </c>
      <c r="H25" s="48"/>
      <c r="I25" s="25">
        <f t="shared" si="3"/>
        <v>0</v>
      </c>
      <c r="J25" s="48"/>
      <c r="K25" s="33">
        <f t="shared" si="0"/>
        <v>0</v>
      </c>
      <c r="L25" s="48"/>
      <c r="M25" s="25">
        <v>0</v>
      </c>
      <c r="N25" s="48"/>
      <c r="O25" s="25">
        <v>0</v>
      </c>
      <c r="P25" s="48"/>
      <c r="Q25" s="25">
        <v>80911426</v>
      </c>
      <c r="R25" s="48"/>
      <c r="S25" s="25">
        <f t="shared" si="1"/>
        <v>80911426</v>
      </c>
      <c r="T25" s="48"/>
      <c r="U25" s="33">
        <f t="shared" si="2"/>
        <v>9.2228878159051082E-3</v>
      </c>
    </row>
    <row r="26" spans="1:21" ht="40.5" customHeight="1" x14ac:dyDescent="0.4">
      <c r="A26" s="41" t="s">
        <v>98</v>
      </c>
      <c r="C26" s="25">
        <v>0</v>
      </c>
      <c r="D26" s="48"/>
      <c r="E26" s="25">
        <v>8644573714</v>
      </c>
      <c r="F26" s="48"/>
      <c r="G26" s="25">
        <v>0</v>
      </c>
      <c r="H26" s="48"/>
      <c r="I26" s="25">
        <f t="shared" si="3"/>
        <v>8644573714</v>
      </c>
      <c r="J26" s="48"/>
      <c r="K26" s="33">
        <f t="shared" si="0"/>
        <v>7.0309453079552249</v>
      </c>
      <c r="L26" s="48"/>
      <c r="M26" s="25">
        <v>0</v>
      </c>
      <c r="N26" s="48"/>
      <c r="O26" s="25">
        <v>9257429716</v>
      </c>
      <c r="P26" s="48"/>
      <c r="Q26" s="25">
        <v>66338750</v>
      </c>
      <c r="R26" s="48"/>
      <c r="S26" s="25">
        <f t="shared" si="1"/>
        <v>9323768466</v>
      </c>
      <c r="T26" s="48"/>
      <c r="U26" s="33">
        <f t="shared" si="2"/>
        <v>1.0627926713761249</v>
      </c>
    </row>
    <row r="27" spans="1:21" ht="40.5" customHeight="1" thickBot="1" x14ac:dyDescent="0.45">
      <c r="A27" s="41" t="s">
        <v>94</v>
      </c>
      <c r="C27" s="25">
        <v>0</v>
      </c>
      <c r="D27" s="48"/>
      <c r="E27" s="28">
        <v>0</v>
      </c>
      <c r="F27" s="48"/>
      <c r="G27" s="28">
        <v>0</v>
      </c>
      <c r="H27" s="48"/>
      <c r="I27" s="28">
        <f t="shared" si="3"/>
        <v>0</v>
      </c>
      <c r="J27" s="48"/>
      <c r="K27" s="100">
        <f t="shared" si="0"/>
        <v>0</v>
      </c>
      <c r="L27" s="48"/>
      <c r="M27" s="28">
        <v>0</v>
      </c>
      <c r="N27" s="48"/>
      <c r="O27" s="28">
        <v>0</v>
      </c>
      <c r="P27" s="48"/>
      <c r="Q27" s="28">
        <v>49681714</v>
      </c>
      <c r="R27" s="48"/>
      <c r="S27" s="28">
        <f>M27+O27+Q27</f>
        <v>49681714</v>
      </c>
      <c r="T27" s="48"/>
      <c r="U27" s="100">
        <f t="shared" si="2"/>
        <v>5.6630923143522671E-3</v>
      </c>
    </row>
    <row r="28" spans="1:21" ht="40.5" customHeight="1" thickBot="1" x14ac:dyDescent="0.45">
      <c r="A28" s="41"/>
      <c r="C28" s="43">
        <f>SUM(C10:C27)</f>
        <v>218000000</v>
      </c>
      <c r="D28" s="50"/>
      <c r="E28" s="43">
        <f>SUM(E10:E27)</f>
        <v>71402566902</v>
      </c>
      <c r="F28" s="50"/>
      <c r="G28" s="43">
        <f>SUM(G10:G27)</f>
        <v>51329809404</v>
      </c>
      <c r="H28" s="50"/>
      <c r="I28" s="43">
        <f>SUM(I10:I27)</f>
        <v>122950376306</v>
      </c>
      <c r="J28" s="50"/>
      <c r="K28" s="43">
        <f>SUM(K10:K27)</f>
        <v>100</v>
      </c>
      <c r="L28" s="50"/>
      <c r="M28" s="43">
        <f>SUM(M10:M27)</f>
        <v>24938478084</v>
      </c>
      <c r="N28" s="50"/>
      <c r="O28" s="43">
        <f>SUM(O10:O27)</f>
        <v>283187542285</v>
      </c>
      <c r="P28" s="50"/>
      <c r="Q28" s="43">
        <f>SUM(Q10:Q27)</f>
        <v>569163475232</v>
      </c>
      <c r="R28" s="50"/>
      <c r="S28" s="43">
        <f>SUM(S10:S27)</f>
        <v>877289495601</v>
      </c>
      <c r="T28" s="50"/>
      <c r="U28" s="43">
        <f>SUM(U10:U27)</f>
        <v>100.00000000000001</v>
      </c>
    </row>
    <row r="29" spans="1:21" ht="16.5" thickTop="1" x14ac:dyDescent="0.4"/>
    <row r="30" spans="1:21" ht="22.5" hidden="1" x14ac:dyDescent="0.4">
      <c r="C30" s="25">
        <f>'درآمد سود صندوق'!I11</f>
        <v>218000000</v>
      </c>
      <c r="D30" s="25"/>
      <c r="E30" s="25">
        <f>'درآمد ناشی از تغییر قیمت اوراق'!I62</f>
        <v>71402566902</v>
      </c>
      <c r="F30" s="25"/>
      <c r="G30" s="25">
        <f>'درآمد ناشی از فروش'!I55</f>
        <v>51329809404</v>
      </c>
      <c r="H30" s="25"/>
      <c r="I30" s="25">
        <f>C30+E30+G30</f>
        <v>122950376306</v>
      </c>
      <c r="J30" s="25"/>
      <c r="K30" s="25"/>
      <c r="L30" s="25"/>
      <c r="M30" s="25">
        <f>'درآمد سود صندوق'!K11</f>
        <v>24938478084</v>
      </c>
      <c r="N30" s="25"/>
      <c r="O30" s="25">
        <f>'درآمد ناشی از تغییر قیمت اوراق'!Q62</f>
        <v>283187542285</v>
      </c>
      <c r="P30" s="25"/>
      <c r="Q30" s="25">
        <f>'درآمد ناشی از فروش'!Q55</f>
        <v>569163475232</v>
      </c>
      <c r="R30" s="25"/>
      <c r="S30" s="25">
        <f>M30+O30+Q30</f>
        <v>877289495601</v>
      </c>
      <c r="T30" s="25"/>
      <c r="U30" s="25"/>
    </row>
    <row r="31" spans="1:21" ht="22.5" hidden="1" x14ac:dyDescent="0.4">
      <c r="C31" s="25">
        <f>C30-C28</f>
        <v>0</v>
      </c>
      <c r="D31" s="25"/>
      <c r="E31" s="25">
        <f>E30-E28</f>
        <v>0</v>
      </c>
      <c r="F31" s="25"/>
      <c r="G31" s="25">
        <f>G30-G28</f>
        <v>0</v>
      </c>
      <c r="H31" s="25"/>
      <c r="I31" s="25">
        <f>I30-I28</f>
        <v>0</v>
      </c>
      <c r="J31" s="25"/>
      <c r="K31" s="25"/>
      <c r="L31" s="25"/>
      <c r="M31" s="25">
        <f>M30-M28</f>
        <v>0</v>
      </c>
      <c r="N31" s="25"/>
      <c r="O31" s="25">
        <f>O30-O28</f>
        <v>0</v>
      </c>
      <c r="P31" s="25"/>
      <c r="Q31" s="25">
        <f>Q30-Q28</f>
        <v>0</v>
      </c>
      <c r="R31" s="25"/>
      <c r="S31" s="25">
        <f>S30-S28</f>
        <v>0</v>
      </c>
      <c r="T31" s="25"/>
      <c r="U31" s="25"/>
    </row>
    <row r="36" spans="1:1" ht="22.5" x14ac:dyDescent="0.4">
      <c r="A36" s="41"/>
    </row>
    <row r="37" spans="1:1" ht="22.5" x14ac:dyDescent="0.4">
      <c r="A37" s="41"/>
    </row>
    <row r="38" spans="1:1" ht="22.5" x14ac:dyDescent="0.4">
      <c r="A38" s="41"/>
    </row>
    <row r="39" spans="1:1" ht="22.5" x14ac:dyDescent="0.4">
      <c r="A39" s="41"/>
    </row>
    <row r="40" spans="1:1" ht="22.5" x14ac:dyDescent="0.4">
      <c r="A40" s="41"/>
    </row>
    <row r="41" spans="1:1" ht="22.5" x14ac:dyDescent="0.4">
      <c r="A41" s="41"/>
    </row>
    <row r="42" spans="1:1" ht="22.5" x14ac:dyDescent="0.4">
      <c r="A42" s="41"/>
    </row>
    <row r="43" spans="1:1" ht="22.5" x14ac:dyDescent="0.4">
      <c r="A43" s="41"/>
    </row>
    <row r="44" spans="1:1" ht="22.5" x14ac:dyDescent="0.4">
      <c r="A44" s="41"/>
    </row>
    <row r="45" spans="1:1" ht="22.5" x14ac:dyDescent="0.4">
      <c r="A45" s="41"/>
    </row>
    <row r="46" spans="1:1" ht="22.5" x14ac:dyDescent="0.4">
      <c r="A46" s="41"/>
    </row>
    <row r="47" spans="1:1" ht="22.5" x14ac:dyDescent="0.4">
      <c r="A47" s="41"/>
    </row>
    <row r="48" spans="1:1" ht="22.5" x14ac:dyDescent="0.4">
      <c r="A48" s="41"/>
    </row>
    <row r="49" spans="1:5" ht="22.5" x14ac:dyDescent="0.4">
      <c r="A49" s="41"/>
    </row>
    <row r="50" spans="1:5" ht="22.5" x14ac:dyDescent="0.4">
      <c r="A50" s="41"/>
    </row>
    <row r="51" spans="1:5" ht="22.5" x14ac:dyDescent="0.4">
      <c r="A51" s="41"/>
    </row>
    <row r="52" spans="1:5" ht="22.5" x14ac:dyDescent="0.4">
      <c r="A52" s="41"/>
    </row>
    <row r="53" spans="1:5" ht="24.75" x14ac:dyDescent="0.6">
      <c r="E53" s="54"/>
    </row>
  </sheetData>
  <sortState xmlns:xlrd2="http://schemas.microsoft.com/office/spreadsheetml/2017/richdata2" ref="A10:U27">
    <sortCondition descending="1" ref="S10:S27"/>
  </sortState>
  <mergeCells count="10">
    <mergeCell ref="A1:U1"/>
    <mergeCell ref="A2:U2"/>
    <mergeCell ref="A3:U3"/>
    <mergeCell ref="I8:K8"/>
    <mergeCell ref="S8:U8"/>
    <mergeCell ref="A8:A9"/>
    <mergeCell ref="C6:U6"/>
    <mergeCell ref="A5:U5"/>
    <mergeCell ref="C7:K7"/>
    <mergeCell ref="M7:U7"/>
  </mergeCells>
  <pageMargins left="0.39" right="0.39" top="0.39" bottom="0.39" header="0" footer="0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کاور</vt:lpstr>
      <vt:lpstr>سهام</vt:lpstr>
      <vt:lpstr>اوراق مشتقه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مبالغ تخصیصی اوراق</vt:lpstr>
      <vt:lpstr>درآمد سود سهام</vt:lpstr>
      <vt:lpstr>درآمد سود صندوق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اوراق!Print_Area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Hamid Reza MusaZadeh</cp:lastModifiedBy>
  <cp:lastPrinted>2026-01-26T09:39:58Z</cp:lastPrinted>
  <dcterms:created xsi:type="dcterms:W3CDTF">2025-11-22T11:31:26Z</dcterms:created>
  <dcterms:modified xsi:type="dcterms:W3CDTF">2026-01-26T09:41:32Z</dcterms:modified>
</cp:coreProperties>
</file>