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830\"/>
    </mc:Choice>
  </mc:AlternateContent>
  <xr:revisionPtr revIDLastSave="0" documentId="13_ncr:1_{8A6D7BB3-A0FF-4E2A-864B-4B592103AF3D}" xr6:coauthVersionLast="47" xr6:coauthVersionMax="47" xr10:uidLastSave="{00000000-0000-0000-0000-000000000000}"/>
  <bookViews>
    <workbookView xWindow="-120" yWindow="-120" windowWidth="29040" windowHeight="15840" tabRatio="926" firstSheet="9" activeTab="19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مشتقه'!$A$1:$V$17</definedName>
    <definedName name="_xlnm.Print_Area" localSheetId="6">درآمد!$A$1:$J$14</definedName>
    <definedName name="_xlnm.Print_Area" localSheetId="19">'درآمد اعمال اختیار'!$A$1:$R$22</definedName>
    <definedName name="_xlnm.Print_Area" localSheetId="10">'درآمد سپرده بانکی'!$A$1:$J$13</definedName>
    <definedName name="_xlnm.Print_Area" localSheetId="9">'درآمد سرمایه گذاری در اوراق به'!$A$1:$V$16</definedName>
    <definedName name="_xlnm.Print_Area" localSheetId="7">'درآمد سرمایه گذاری در سهام'!$A$1:$V$62</definedName>
    <definedName name="_xlnm.Print_Area" localSheetId="8">'درآمد سرمایه گذاری در صندوق'!$A$1:$V$28</definedName>
    <definedName name="_xlnm.Print_Area" localSheetId="13">'درآمد سود سهام'!$A$1:$N$20</definedName>
    <definedName name="_xlnm.Print_Area" localSheetId="14">'درآمد سود صندوق'!$A$1:$L$12</definedName>
    <definedName name="_xlnm.Print_Area" localSheetId="17">'درآمد ناشی از تغییر قیمت اوراق'!$A$1:$R$66</definedName>
    <definedName name="_xlnm.Print_Area" localSheetId="18">'درآمد ناشی از فروش'!$A$1:$R$66</definedName>
    <definedName name="_xlnm.Print_Area" localSheetId="11">'سایر درآمدها'!$A$1:$F$9</definedName>
    <definedName name="_xlnm.Print_Area" localSheetId="5">سپرده!$A$1:$L$13</definedName>
    <definedName name="_xlnm.Print_Area" localSheetId="1">سهام!$A$1:$Z$30</definedName>
    <definedName name="_xlnm.Print_Area" localSheetId="15">'سود اوراق بهادار'!$A$1:$N$15</definedName>
    <definedName name="_xlnm.Print_Area" localSheetId="16">'سود سپرده بانکی'!$A$1:$N$12</definedName>
    <definedName name="_xlnm.Print_Area" localSheetId="12">'مبالغ تخصیصی اوراق'!$A$1:$T$10</definedName>
    <definedName name="_xlnm.Print_Area" localSheetId="3">'واحدهای صندوق'!$A$1:$Z$17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9" i="9" l="1"/>
  <c r="K39" i="9"/>
  <c r="K61" i="9"/>
  <c r="U61" i="9"/>
  <c r="C61" i="9"/>
  <c r="E61" i="9"/>
  <c r="G61" i="9"/>
  <c r="I61" i="9"/>
  <c r="M61" i="9"/>
  <c r="O61" i="9"/>
  <c r="Q61" i="9"/>
  <c r="S61" i="9"/>
  <c r="S39" i="9"/>
  <c r="Q39" i="9"/>
  <c r="O39" i="9"/>
  <c r="M39" i="9"/>
  <c r="I39" i="9"/>
  <c r="G39" i="9"/>
  <c r="C39" i="9"/>
  <c r="E39" i="9"/>
  <c r="E64" i="9" s="1"/>
  <c r="C28" i="9"/>
  <c r="E28" i="9"/>
  <c r="G28" i="9"/>
  <c r="M28" i="9"/>
  <c r="O28" i="9"/>
  <c r="Q28" i="9"/>
  <c r="G37" i="21"/>
  <c r="G24" i="21"/>
  <c r="G64" i="9"/>
  <c r="Q66" i="9"/>
  <c r="M64" i="9" l="1"/>
  <c r="M21" i="15"/>
  <c r="C65" i="21"/>
  <c r="E65" i="21"/>
  <c r="G65" i="21"/>
  <c r="I65" i="21"/>
  <c r="O65" i="21"/>
  <c r="M65" i="21"/>
  <c r="K65" i="21"/>
  <c r="Q67" i="9"/>
  <c r="O64" i="9"/>
  <c r="I18" i="9"/>
  <c r="I20" i="9"/>
  <c r="I21" i="9"/>
  <c r="I22" i="9"/>
  <c r="I23" i="9"/>
  <c r="I24" i="9"/>
  <c r="I42" i="9"/>
  <c r="I51" i="9"/>
  <c r="I52" i="9"/>
  <c r="I48" i="9"/>
  <c r="I41" i="9"/>
  <c r="I17" i="9"/>
  <c r="S17" i="9"/>
  <c r="S18" i="9"/>
  <c r="S20" i="9"/>
  <c r="S21" i="9"/>
  <c r="S22" i="9"/>
  <c r="S23" i="9"/>
  <c r="S24" i="9"/>
  <c r="S42" i="9"/>
  <c r="S51" i="9"/>
  <c r="S52" i="9"/>
  <c r="S48" i="9"/>
  <c r="S41" i="9"/>
  <c r="K21" i="23"/>
  <c r="I21" i="23"/>
  <c r="G21" i="23"/>
  <c r="Q25" i="23"/>
  <c r="Q26" i="23" s="1"/>
  <c r="Q21" i="23"/>
  <c r="O21" i="23"/>
  <c r="M21" i="23"/>
  <c r="Q62" i="19"/>
  <c r="I38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35" i="19"/>
  <c r="O51" i="19"/>
  <c r="K51" i="19"/>
  <c r="M51" i="19"/>
  <c r="I10" i="19"/>
  <c r="I15" i="19"/>
  <c r="I16" i="19"/>
  <c r="I20" i="19"/>
  <c r="I22" i="19"/>
  <c r="I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9" i="19"/>
  <c r="C15" i="11"/>
  <c r="C18" i="11" s="1"/>
  <c r="E15" i="11"/>
  <c r="G15" i="11"/>
  <c r="I15" i="11"/>
  <c r="Q15" i="11"/>
  <c r="Q18" i="11" s="1"/>
  <c r="S11" i="11"/>
  <c r="S12" i="11"/>
  <c r="S13" i="11"/>
  <c r="S14" i="11"/>
  <c r="S10" i="11"/>
  <c r="M15" i="11"/>
  <c r="M18" i="11" s="1"/>
  <c r="O15" i="11"/>
  <c r="O18" i="11" s="1"/>
  <c r="M22" i="10"/>
  <c r="S47" i="9"/>
  <c r="S19" i="9"/>
  <c r="S26" i="9"/>
  <c r="S27" i="9"/>
  <c r="S25" i="9"/>
  <c r="S43" i="9"/>
  <c r="S45" i="9"/>
  <c r="S40" i="9"/>
  <c r="I47" i="9"/>
  <c r="I19" i="9"/>
  <c r="I26" i="9"/>
  <c r="I27" i="9"/>
  <c r="I25" i="9"/>
  <c r="I43" i="9"/>
  <c r="I45" i="9"/>
  <c r="I40" i="9"/>
  <c r="E12" i="8"/>
  <c r="E11" i="14"/>
  <c r="G17" i="21"/>
  <c r="G22" i="21"/>
  <c r="O22" i="21"/>
  <c r="O20" i="21"/>
  <c r="O24" i="21"/>
  <c r="G20" i="21"/>
  <c r="C52" i="21"/>
  <c r="E52" i="21"/>
  <c r="G52" i="21"/>
  <c r="K52" i="21"/>
  <c r="M52" i="21"/>
  <c r="O52" i="21"/>
  <c r="I46" i="21"/>
  <c r="I48" i="21"/>
  <c r="I51" i="21"/>
  <c r="I50" i="21"/>
  <c r="I47" i="21"/>
  <c r="I49" i="21"/>
  <c r="Q46" i="21"/>
  <c r="Q48" i="21"/>
  <c r="Q51" i="21"/>
  <c r="Q50" i="21"/>
  <c r="Q47" i="21"/>
  <c r="Q49" i="21"/>
  <c r="C35" i="21"/>
  <c r="E35" i="21"/>
  <c r="K35" i="21"/>
  <c r="M35" i="21"/>
  <c r="I10" i="21"/>
  <c r="I11" i="21"/>
  <c r="I12" i="21"/>
  <c r="I13" i="21"/>
  <c r="I14" i="21"/>
  <c r="I21" i="21"/>
  <c r="I23" i="21"/>
  <c r="I25" i="21"/>
  <c r="I26" i="21"/>
  <c r="I27" i="21"/>
  <c r="I28" i="21"/>
  <c r="I29" i="21"/>
  <c r="I30" i="21"/>
  <c r="I31" i="21"/>
  <c r="I32" i="21"/>
  <c r="I33" i="21"/>
  <c r="I34" i="21"/>
  <c r="I9" i="21"/>
  <c r="Q10" i="21"/>
  <c r="Q11" i="21"/>
  <c r="Q12" i="21"/>
  <c r="Q13" i="21"/>
  <c r="Q14" i="21"/>
  <c r="Q21" i="21"/>
  <c r="Q23" i="21"/>
  <c r="Q25" i="21"/>
  <c r="Q26" i="21"/>
  <c r="Q27" i="21"/>
  <c r="Q28" i="21"/>
  <c r="Q29" i="21"/>
  <c r="Q30" i="21"/>
  <c r="Q31" i="21"/>
  <c r="Q32" i="21"/>
  <c r="Q33" i="21"/>
  <c r="Q34" i="21"/>
  <c r="Q9" i="21"/>
  <c r="Q63" i="21"/>
  <c r="Q65" i="21" s="1"/>
  <c r="Q64" i="21"/>
  <c r="S15" i="11" l="1"/>
  <c r="E10" i="8" s="1"/>
  <c r="Q51" i="19"/>
  <c r="I35" i="21"/>
  <c r="Q52" i="21"/>
  <c r="I52" i="21"/>
  <c r="G35" i="21"/>
  <c r="C65" i="19"/>
  <c r="E65" i="19"/>
  <c r="G65" i="19"/>
  <c r="K65" i="19"/>
  <c r="M65" i="19"/>
  <c r="O65" i="19"/>
  <c r="C51" i="19"/>
  <c r="E51" i="19"/>
  <c r="G51" i="19"/>
  <c r="O24" i="19"/>
  <c r="M24" i="19"/>
  <c r="K24" i="19"/>
  <c r="E24" i="19"/>
  <c r="C24" i="19"/>
  <c r="I36" i="19"/>
  <c r="I37" i="19"/>
  <c r="I39" i="19"/>
  <c r="I40" i="19"/>
  <c r="I41" i="19"/>
  <c r="I42" i="19"/>
  <c r="I43" i="19"/>
  <c r="I44" i="19"/>
  <c r="I45" i="19"/>
  <c r="I46" i="19"/>
  <c r="I47" i="19"/>
  <c r="I48" i="19"/>
  <c r="I49" i="19"/>
  <c r="I62" i="19"/>
  <c r="I65" i="19" s="1"/>
  <c r="I63" i="19"/>
  <c r="I64" i="19"/>
  <c r="I50" i="19"/>
  <c r="I35" i="19"/>
  <c r="Q65" i="19"/>
  <c r="A3" i="19"/>
  <c r="C11" i="18"/>
  <c r="E11" i="18"/>
  <c r="G11" i="18"/>
  <c r="K11" i="18"/>
  <c r="I11" i="18"/>
  <c r="M11" i="18"/>
  <c r="A3" i="18"/>
  <c r="K14" i="17"/>
  <c r="E14" i="17"/>
  <c r="G14" i="17"/>
  <c r="I14" i="17"/>
  <c r="M14" i="17"/>
  <c r="C14" i="17"/>
  <c r="K11" i="16"/>
  <c r="I11" i="16"/>
  <c r="A3" i="17"/>
  <c r="A3" i="16"/>
  <c r="C19" i="15"/>
  <c r="E19" i="15"/>
  <c r="G19" i="15"/>
  <c r="I19" i="15"/>
  <c r="M19" i="15"/>
  <c r="M22" i="15" s="1"/>
  <c r="K19" i="15"/>
  <c r="A3" i="15"/>
  <c r="K9" i="12"/>
  <c r="Q9" i="12"/>
  <c r="A3" i="12"/>
  <c r="A3" i="14"/>
  <c r="E11" i="13"/>
  <c r="G12" i="13"/>
  <c r="E11" i="8" s="1"/>
  <c r="C12" i="13"/>
  <c r="E10" i="13" s="1"/>
  <c r="E12" i="13" s="1"/>
  <c r="A3" i="13"/>
  <c r="K11" i="11"/>
  <c r="K12" i="11"/>
  <c r="K13" i="11"/>
  <c r="K14" i="11"/>
  <c r="K10" i="11"/>
  <c r="U11" i="11"/>
  <c r="U12" i="11"/>
  <c r="U13" i="11"/>
  <c r="U14" i="11"/>
  <c r="U10" i="11"/>
  <c r="A3" i="11"/>
  <c r="I11" i="10"/>
  <c r="I12" i="10"/>
  <c r="I13" i="10"/>
  <c r="I14" i="10"/>
  <c r="I15" i="10"/>
  <c r="I16" i="10"/>
  <c r="I17" i="10"/>
  <c r="I18" i="10"/>
  <c r="I19" i="10"/>
  <c r="I20" i="10"/>
  <c r="I21" i="10"/>
  <c r="I23" i="10"/>
  <c r="I24" i="10"/>
  <c r="I25" i="10"/>
  <c r="I26" i="10"/>
  <c r="I22" i="10"/>
  <c r="I10" i="10"/>
  <c r="S11" i="10"/>
  <c r="S12" i="10"/>
  <c r="S13" i="10"/>
  <c r="S14" i="10"/>
  <c r="S15" i="10"/>
  <c r="S16" i="10"/>
  <c r="S17" i="10"/>
  <c r="S18" i="10"/>
  <c r="S19" i="10"/>
  <c r="S20" i="10"/>
  <c r="S21" i="10"/>
  <c r="S23" i="10"/>
  <c r="S24" i="10"/>
  <c r="S25" i="10"/>
  <c r="S26" i="10"/>
  <c r="S22" i="10"/>
  <c r="S10" i="10"/>
  <c r="A3" i="10"/>
  <c r="C27" i="10"/>
  <c r="C30" i="10" s="1"/>
  <c r="E27" i="10"/>
  <c r="E30" i="10" s="1"/>
  <c r="G27" i="10"/>
  <c r="G30" i="10" s="1"/>
  <c r="M27" i="10"/>
  <c r="M30" i="10" s="1"/>
  <c r="O27" i="10"/>
  <c r="O30" i="10" s="1"/>
  <c r="Q27" i="10"/>
  <c r="Q30" i="10" s="1"/>
  <c r="I11" i="9"/>
  <c r="I12" i="9"/>
  <c r="I13" i="9"/>
  <c r="I14" i="9"/>
  <c r="I15" i="9"/>
  <c r="I16" i="9"/>
  <c r="I44" i="9"/>
  <c r="I46" i="9"/>
  <c r="I49" i="9"/>
  <c r="I50" i="9"/>
  <c r="I53" i="9"/>
  <c r="I54" i="9"/>
  <c r="I55" i="9"/>
  <c r="I56" i="9"/>
  <c r="I57" i="9"/>
  <c r="I58" i="9"/>
  <c r="I59" i="9"/>
  <c r="I60" i="9"/>
  <c r="I10" i="9"/>
  <c r="I28" i="9" s="1"/>
  <c r="S11" i="9"/>
  <c r="S12" i="9"/>
  <c r="S13" i="9"/>
  <c r="S14" i="9"/>
  <c r="S15" i="9"/>
  <c r="S16" i="9"/>
  <c r="S44" i="9"/>
  <c r="S46" i="9"/>
  <c r="S49" i="9"/>
  <c r="S50" i="9"/>
  <c r="S53" i="9"/>
  <c r="S54" i="9"/>
  <c r="S55" i="9"/>
  <c r="S56" i="9"/>
  <c r="S57" i="9"/>
  <c r="S58" i="9"/>
  <c r="S59" i="9"/>
  <c r="S60" i="9"/>
  <c r="S10" i="9"/>
  <c r="S28" i="9" l="1"/>
  <c r="K44" i="9"/>
  <c r="U57" i="9"/>
  <c r="I10" i="13"/>
  <c r="I11" i="13"/>
  <c r="U15" i="11"/>
  <c r="K19" i="9"/>
  <c r="K15" i="11"/>
  <c r="S27" i="10"/>
  <c r="U24" i="10" s="1"/>
  <c r="I27" i="10"/>
  <c r="I51" i="19"/>
  <c r="Q24" i="19"/>
  <c r="K57" i="9" l="1"/>
  <c r="I12" i="13"/>
  <c r="U11" i="10"/>
  <c r="U58" i="9"/>
  <c r="K15" i="10"/>
  <c r="E9" i="8"/>
  <c r="U20" i="10"/>
  <c r="U13" i="10"/>
  <c r="U18" i="10"/>
  <c r="U17" i="10"/>
  <c r="U19" i="10"/>
  <c r="U23" i="10"/>
  <c r="U41" i="9"/>
  <c r="U52" i="9"/>
  <c r="U51" i="9"/>
  <c r="U48" i="9"/>
  <c r="U22" i="9"/>
  <c r="U18" i="9"/>
  <c r="U21" i="9"/>
  <c r="U17" i="9"/>
  <c r="U23" i="9"/>
  <c r="U20" i="9"/>
  <c r="U24" i="9"/>
  <c r="U42" i="9"/>
  <c r="K18" i="9"/>
  <c r="K52" i="9"/>
  <c r="K21" i="9"/>
  <c r="K22" i="9"/>
  <c r="K23" i="9"/>
  <c r="K51" i="9"/>
  <c r="K42" i="9"/>
  <c r="K24" i="9"/>
  <c r="K41" i="9"/>
  <c r="K20" i="9"/>
  <c r="K48" i="9"/>
  <c r="K17" i="9"/>
  <c r="K12" i="10"/>
  <c r="K19" i="10"/>
  <c r="K20" i="10"/>
  <c r="K23" i="10"/>
  <c r="K11" i="10"/>
  <c r="K24" i="10"/>
  <c r="K14" i="10"/>
  <c r="K26" i="10"/>
  <c r="K16" i="10"/>
  <c r="K21" i="10"/>
  <c r="K10" i="10"/>
  <c r="K18" i="10"/>
  <c r="K25" i="10"/>
  <c r="K17" i="10"/>
  <c r="K13" i="10"/>
  <c r="K22" i="10"/>
  <c r="U12" i="10"/>
  <c r="U14" i="10"/>
  <c r="U21" i="10"/>
  <c r="U15" i="10"/>
  <c r="U25" i="10"/>
  <c r="U26" i="10"/>
  <c r="U22" i="10"/>
  <c r="U16" i="10"/>
  <c r="U10" i="10"/>
  <c r="K11" i="9"/>
  <c r="K15" i="9"/>
  <c r="K59" i="9"/>
  <c r="K49" i="9"/>
  <c r="K40" i="9"/>
  <c r="K47" i="9"/>
  <c r="K25" i="9"/>
  <c r="K50" i="9"/>
  <c r="K53" i="9"/>
  <c r="K58" i="9"/>
  <c r="U14" i="9"/>
  <c r="K27" i="9"/>
  <c r="K10" i="9"/>
  <c r="K55" i="9"/>
  <c r="K12" i="9"/>
  <c r="K56" i="9"/>
  <c r="K54" i="9"/>
  <c r="K43" i="9"/>
  <c r="K14" i="9"/>
  <c r="K45" i="9"/>
  <c r="K13" i="9"/>
  <c r="K46" i="9"/>
  <c r="K26" i="9"/>
  <c r="U47" i="9"/>
  <c r="U25" i="9"/>
  <c r="U27" i="9"/>
  <c r="U45" i="9"/>
  <c r="U43" i="9"/>
  <c r="U40" i="9"/>
  <c r="U26" i="9"/>
  <c r="U19" i="9"/>
  <c r="K16" i="9"/>
  <c r="K60" i="9"/>
  <c r="U53" i="9"/>
  <c r="U15" i="9"/>
  <c r="U60" i="9"/>
  <c r="U59" i="9"/>
  <c r="U55" i="9"/>
  <c r="U44" i="9"/>
  <c r="U50" i="9"/>
  <c r="U49" i="9"/>
  <c r="U11" i="9"/>
  <c r="U10" i="9"/>
  <c r="U12" i="9"/>
  <c r="U54" i="9"/>
  <c r="U56" i="9"/>
  <c r="U46" i="9"/>
  <c r="U16" i="9"/>
  <c r="E8" i="8"/>
  <c r="U13" i="9"/>
  <c r="U28" i="9" l="1"/>
  <c r="K28" i="9"/>
  <c r="K27" i="10"/>
  <c r="U27" i="10"/>
  <c r="A3" i="9"/>
  <c r="I9" i="8"/>
  <c r="I10" i="8"/>
  <c r="I11" i="8"/>
  <c r="I12" i="8"/>
  <c r="I8" i="8"/>
  <c r="E13" i="8"/>
  <c r="I12" i="7"/>
  <c r="I15" i="7" s="1"/>
  <c r="G12" i="7"/>
  <c r="G15" i="7" s="1"/>
  <c r="E12" i="7"/>
  <c r="E15" i="7" s="1"/>
  <c r="C12" i="7"/>
  <c r="C15" i="7" s="1"/>
  <c r="K11" i="7"/>
  <c r="K9" i="7"/>
  <c r="K10" i="7"/>
  <c r="S15" i="5"/>
  <c r="S16" i="5" s="1"/>
  <c r="Q15" i="5"/>
  <c r="AC12" i="5"/>
  <c r="AG12" i="5"/>
  <c r="AG15" i="5" s="1"/>
  <c r="AI12" i="5"/>
  <c r="AK11" i="5"/>
  <c r="AK12" i="5" s="1"/>
  <c r="AK15" i="5" s="1"/>
  <c r="AI15" i="5"/>
  <c r="AC14" i="5"/>
  <c r="K12" i="7" l="1"/>
  <c r="G9" i="8"/>
  <c r="E16" i="8"/>
  <c r="I13" i="8"/>
  <c r="G8" i="8"/>
  <c r="G12" i="8"/>
  <c r="G10" i="8"/>
  <c r="G11" i="8"/>
  <c r="AI16" i="5"/>
  <c r="AC15" i="5"/>
  <c r="I19" i="4"/>
  <c r="G19" i="4"/>
  <c r="W16" i="4"/>
  <c r="W19" i="4"/>
  <c r="U16" i="4"/>
  <c r="U19" i="4" s="1"/>
  <c r="Q16" i="4"/>
  <c r="C16" i="4"/>
  <c r="E16" i="4"/>
  <c r="E19" i="4" s="1"/>
  <c r="G16" i="4"/>
  <c r="I16" i="4"/>
  <c r="K16" i="4"/>
  <c r="K19" i="4" s="1"/>
  <c r="M16" i="4"/>
  <c r="O16" i="4"/>
  <c r="O19" i="4" s="1"/>
  <c r="Y11" i="4"/>
  <c r="Y12" i="4"/>
  <c r="Y13" i="4"/>
  <c r="Y14" i="4"/>
  <c r="Y15" i="4"/>
  <c r="Y10" i="4"/>
  <c r="O32" i="2"/>
  <c r="M32" i="2"/>
  <c r="K32" i="2"/>
  <c r="G32" i="2"/>
  <c r="G33" i="2" s="1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11" i="2"/>
  <c r="U33" i="2"/>
  <c r="W33" i="2" s="1"/>
  <c r="C29" i="2"/>
  <c r="Q31" i="2" s="1"/>
  <c r="Q32" i="2" s="1"/>
  <c r="E29" i="2"/>
  <c r="E35" i="2" s="1"/>
  <c r="G29" i="2"/>
  <c r="G35" i="2" s="1"/>
  <c r="I29" i="2"/>
  <c r="K29" i="2"/>
  <c r="M29" i="2"/>
  <c r="O29" i="2"/>
  <c r="Q29" i="2"/>
  <c r="U29" i="2"/>
  <c r="W29" i="2"/>
  <c r="W20" i="4" l="1"/>
  <c r="G20" i="4"/>
  <c r="E32" i="2"/>
  <c r="W34" i="2"/>
  <c r="U34" i="2"/>
  <c r="Y29" i="2"/>
  <c r="Y32" i="2" s="1"/>
  <c r="G13" i="8"/>
  <c r="Y16" i="4"/>
  <c r="Y19" i="4" s="1"/>
  <c r="Q18" i="4"/>
  <c r="Q19" i="4" s="1"/>
  <c r="Q35" i="21"/>
  <c r="O35" i="21"/>
  <c r="G24" i="19"/>
  <c r="I24" i="19"/>
</calcChain>
</file>

<file path=xl/sharedStrings.xml><?xml version="1.0" encoding="utf-8"?>
<sst xmlns="http://schemas.openxmlformats.org/spreadsheetml/2006/main" count="711" uniqueCount="232">
  <si>
    <t>صندوق سرمایه‌گذاری اختصاصی بازارگردانی لاجورد دماوند</t>
  </si>
  <si>
    <t>صورت وضعیت پرتفوی</t>
  </si>
  <si>
    <t>برای ماه منتهی به 1404/08/30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</si>
  <si>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</si>
  <si>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</si>
  <si>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</si>
  <si>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</si>
  <si>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</si>
  <si>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</si>
  <si>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</si>
  <si>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</si>
  <si>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</si>
  <si>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</si>
  <si>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</si>
  <si>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</si>
  <si>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</si>
  <si>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</si>
  <si>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</si>
  <si>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</si>
  <si>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</si>
  <si>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</si>
  <si>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</si>
  <si>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</si>
  <si>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</si>
  <si>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</si>
  <si>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</si>
  <si>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</si>
  <si>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</si>
  <si>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</si>
  <si>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</si>
  <si>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</si>
  <si>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</si>
  <si>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ح . بیمه اتکایی امین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</si>
  <si>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</si>
  <si>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</si>
  <si>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</si>
  <si>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</si>
  <si>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</si>
  <si>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</si>
  <si>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</si>
  <si>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</si>
  <si>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</si>
  <si>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فصبا-2600-14040909</t>
  </si>
  <si>
    <t>اختیار خرید</t>
  </si>
  <si>
    <t>موقعیت فروش</t>
  </si>
  <si>
    <t>-</t>
  </si>
  <si>
    <t>1404/09/09</t>
  </si>
  <si>
    <t>اختیارخ فصبا-3200-14040909</t>
  </si>
  <si>
    <t>اختیارخ فصبا-2400-14040909</t>
  </si>
  <si>
    <t>اختیارخ فصبا-2800-14040909</t>
  </si>
  <si>
    <t>اختیارخ فصبا-2400-14041105</t>
  </si>
  <si>
    <t>1404/11/05</t>
  </si>
  <si>
    <t>اختیارخ فصبا-3200-14041105</t>
  </si>
  <si>
    <t>اختیارخ فصبا-3000-14041105</t>
  </si>
  <si>
    <t>اختیارخ فصبا-3400-14041105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</si>
  <si>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</si>
  <si>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</si>
  <si>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</si>
  <si>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</si>
  <si>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</si>
  <si>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</si>
  <si>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</si>
  <si>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</si>
  <si>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</si>
  <si>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</si>
  <si>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صندوق س توسعه سرمایه نیکی-ثابت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</si>
  <si>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</si>
  <si>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</si>
  <si>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</si>
  <si>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</si>
  <si>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</si>
  <si>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</si>
  <si>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</si>
  <si>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</si>
  <si>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</si>
  <si>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</si>
  <si>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</si>
  <si>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</si>
  <si>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</si>
  <si>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</si>
  <si>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</si>
  <si>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</si>
  <si>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</si>
  <si>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</si>
  <si>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</si>
  <si>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</si>
  <si>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</si>
  <si>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</si>
  <si>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</si>
  <si>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</si>
  <si>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</si>
  <si>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</si>
  <si>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</si>
  <si>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</si>
  <si>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</si>
  <si>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</si>
  <si>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</si>
  <si>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</si>
  <si>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</si>
  <si>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داروسازی‌ کوثر</t>
  </si>
  <si>
    <t>درآمد سود صندوق</t>
  </si>
  <si>
    <t>صندوق س. آریا-د</t>
  </si>
  <si>
    <t>صندوق سرمایه گذاری آرامش-ثابت</t>
  </si>
  <si>
    <t>صندوق س.درآمد ثابت پاسارگاد-د</t>
  </si>
  <si>
    <t>صندوق س اعتماد هامرز-ثابت</t>
  </si>
  <si>
    <t>صندوق ص.س.درآمد ثابت اطمینان هیوا-د</t>
  </si>
  <si>
    <t>صندوق س.مشترک گنجینه مهر-د</t>
  </si>
  <si>
    <t>صندوق س.اعتماد داریک-د</t>
  </si>
  <si>
    <t>صندوق س یاقوت آگاه-ثابت</t>
  </si>
  <si>
    <t>صندوق تداوم اطمینان تمدن-ثابت</t>
  </si>
  <si>
    <t>صندوق س.درآمد ثابت کیهان-د</t>
  </si>
  <si>
    <t>صندوق س.ثروت افزون فاخر-د</t>
  </si>
  <si>
    <t>عنوان</t>
  </si>
  <si>
    <t>درآمد سود اوراق</t>
  </si>
  <si>
    <t>صکوک اجاره وکغدیر707-بدون ضامن</t>
  </si>
  <si>
    <t>مشارکت ش شیراز0602-3ماهه20.5%</t>
  </si>
  <si>
    <t>مشارکت ش تبریز52-3ماهه18%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</si>
  <si>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</si>
  <si>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</si>
  <si>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</si>
  <si>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</si>
  <si>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</si>
  <si>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</si>
  <si>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</si>
  <si>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</si>
  <si>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</si>
  <si>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</si>
  <si>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</si>
  <si>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</si>
  <si>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</si>
  <si>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</si>
  <si>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</si>
  <si>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</si>
  <si>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</si>
  <si>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</si>
  <si>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</si>
  <si>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1404/08/17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</si>
  <si>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</si>
  <si>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</si>
  <si>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</si>
  <si>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</si>
  <si>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</si>
  <si>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</si>
  <si>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</si>
  <si>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</si>
  <si>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</si>
  <si>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</si>
  <si>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</si>
  <si>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</si>
  <si>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</si>
  <si>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دوره یک ماهه منتهی به 30 آبان 1404</t>
  </si>
  <si>
    <t>به تاریخ 30 آبان 1404</t>
  </si>
  <si>
    <t>1- سرمایه گذاری ها</t>
  </si>
  <si>
    <t>1-1- سرمایه گذاری در سهام و حق تقدم سهام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</si>
  <si>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</si>
  <si>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</si>
  <si>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</si>
  <si>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</si>
  <si>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قرض الحسنه رسالت</t>
  </si>
  <si>
    <t>بانک تجارت</t>
  </si>
  <si>
    <t>1-4- سرمایه‌گذاری در سپرده‌ بانکی</t>
  </si>
  <si>
    <t>2- درآمد حاصل از سرمایه گذاری ها</t>
  </si>
  <si>
    <t>2-1</t>
  </si>
  <si>
    <t>2-3</t>
  </si>
  <si>
    <t>2-4</t>
  </si>
  <si>
    <t>2-5</t>
  </si>
  <si>
    <t>2-1- درآمد حاصل از سرمایه گذاری در سهام و حق تقدم سهام</t>
  </si>
  <si>
    <t>یادداشت1-1-2</t>
  </si>
  <si>
    <t>یادداشت2-1-2</t>
  </si>
  <si>
    <t>یادداشت3-1-2</t>
  </si>
  <si>
    <t>طی آبان ماه</t>
  </si>
  <si>
    <t>از ابتدای سال مالی تا پایان آبان ماه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</si>
  <si>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</si>
  <si>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</si>
  <si>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</si>
  <si>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</si>
  <si>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ثابت:</t>
  </si>
  <si>
    <t>یادداشت1-3-2</t>
  </si>
  <si>
    <t>یادداشت2-3-2</t>
  </si>
  <si>
    <t>یادداشت3-3-2</t>
  </si>
  <si>
    <t>2-4- درآمد حاصل از سرمایه گذاری در سپرده بانکی و گواهی سپرده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</si>
  <si>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</si>
  <si>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</si>
  <si>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</si>
  <si>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</si>
  <si>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</si>
  <si>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</si>
  <si>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</si>
  <si>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>شرکت تامین سرمایه دماوند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</si>
  <si>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</si>
  <si>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</si>
  <si>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</si>
  <si>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</si>
  <si>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صندوق سرمایه گذاری گنجینه مهر آسان</t>
  </si>
  <si>
    <t>فروخته شده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</si>
  <si>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</si>
  <si>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</si>
  <si>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</si>
  <si>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</si>
  <si>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طی مهر ماه</t>
  </si>
  <si>
    <t>از ابتدای سال مالی تا پایان مهر ماه</t>
  </si>
  <si>
    <t>2-1-3- سود(زیان) حاصل از فروش سهام</t>
  </si>
  <si>
    <t>2-2-3- سود(زیان) حاصل از فروش واحد صندوق</t>
  </si>
  <si>
    <t>2-3-3- سود(زیان) حاصل از فروش اوراق بهادار با درآمد ثابت</t>
  </si>
  <si>
    <t>2-2-3- درآمد ناشی از تغییر قیمت اوراق بهادار با درآمد ثابت</t>
  </si>
  <si>
    <t>2-2-2- درآمد ناشی از تغییر قیمت واحد صندوق</t>
  </si>
  <si>
    <t xml:space="preserve">اختیارخ فصبا-2600-14040909(ضفصبا9231)	</t>
  </si>
  <si>
    <t xml:space="preserve">اختیارخ فصبا-2800-14040909(ضفصبا9241)	</t>
  </si>
  <si>
    <t>اختیارخ فصبا-3200-14040909(ضفصبا9261)</t>
  </si>
  <si>
    <t>اختیارخ فصبا-3400-14041105(ضفصبا11401)</t>
  </si>
  <si>
    <t>اختیارخ فصبا-3000-14041105(ضفصبا11381)</t>
  </si>
  <si>
    <t>اختیارخ فصبا-3200-14041105(ضفصبا11391)</t>
  </si>
  <si>
    <t>اختیارخ فصبا-2400-14040909(ضفصبا9221)</t>
  </si>
  <si>
    <t>اختیارخ فصبا-2400-14041105(ضفصبا11351)</t>
  </si>
  <si>
    <t>1404/07/06</t>
  </si>
  <si>
    <t>1404/05/05</t>
  </si>
  <si>
    <t xml:space="preserve"> اختیارخ وکغدیر-14000-03/05/10</t>
  </si>
  <si>
    <t>1404/05/10</t>
  </si>
  <si>
    <t>اختیارخ فصبا-2600-14040706 (ضفصبا7131)</t>
  </si>
  <si>
    <t>اختیارخ فصبا-2400-14040706 (ضفصبا7121)</t>
  </si>
  <si>
    <t>اختیارخ فصبا-2800-14040706 (ضفصبا7141)</t>
  </si>
  <si>
    <t>اختیارخ فصبا-3000-14040706 (ضفصبا7151)</t>
  </si>
  <si>
    <t>اختیارخ فصبا-3400-14040706 (ضفصبا7171)</t>
  </si>
  <si>
    <t>اختیارخ فصبا-2600-14040505 (ضفصبا5131)</t>
  </si>
  <si>
    <t>اختیارخ فصبا-2400-14040505 (ضفصبا5121)</t>
  </si>
  <si>
    <t>اختیارخ فصبا-1900-14040706 (ضفصبا7231)</t>
  </si>
  <si>
    <t>اختیارخ فصبا-2000-14040706 (ضفصبا7241)</t>
  </si>
  <si>
    <t>اختیارخ فصبا-2200-14040706 (ضفصبا7111)</t>
  </si>
  <si>
    <t>اختیارخ فصبا-2200-14040505 (ضفصبا5111)</t>
  </si>
  <si>
    <t>2-1-2- درآمد ناشی از تغییر قیمت سهام، حق تقدم و اختیار معاملات سهام</t>
  </si>
  <si>
    <t>جمع نقل به صفحه بعد</t>
  </si>
  <si>
    <t>جمع نقل از صفحه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</si>
</sst>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20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sz val="36"/>
      <color rgb="FF000000"/>
      <name val="B Nazanin"/>
      <charset val="178"/>
    </font>
    <font>
      <b/>
      <u/>
      <sz val="20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0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0" fillId="0" borderId="0" xfId="0" applyBorder="1" applyAlignment="1">
      <alignment horizontal="left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readingOrder="2"/>
    </xf>
    <xf numFmtId="38" fontId="17" fillId="0" borderId="0" xfId="0" applyNumberFormat="1" applyFont="1" applyFill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7" fillId="0" borderId="0" xfId="0" applyNumberFormat="1" applyFont="1" applyFill="1" applyBorder="1" applyAlignment="1">
      <alignment horizontal="center" vertical="center"/>
    </xf>
    <xf numFmtId="38" fontId="17" fillId="0" borderId="3" xfId="0" applyNumberFormat="1" applyFont="1" applyFill="1" applyBorder="1" applyAlignment="1">
      <alignment horizontal="center" vertical="center"/>
    </xf>
    <xf numFmtId="38" fontId="13" fillId="0" borderId="5" xfId="0" applyNumberFormat="1" applyFont="1" applyFill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1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0" fontId="17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center" vertical="center"/>
    </xf>
    <xf numFmtId="38" fontId="17" fillId="0" borderId="0" xfId="0" applyNumberFormat="1" applyFont="1" applyFill="1" applyAlignment="1">
      <alignment horizontal="right" vertical="center"/>
    </xf>
    <xf numFmtId="38" fontId="17" fillId="0" borderId="0" xfId="0" applyNumberFormat="1" applyFont="1" applyFill="1" applyBorder="1" applyAlignment="1">
      <alignment horizontal="right" vertical="center"/>
    </xf>
    <xf numFmtId="38" fontId="13" fillId="0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38" fontId="19" fillId="0" borderId="0" xfId="0" applyNumberFormat="1" applyFont="1" applyAlignment="1">
      <alignment horizontal="left"/>
    </xf>
    <xf numFmtId="38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20" fillId="0" borderId="0" xfId="0" applyNumberFormat="1" applyFont="1" applyBorder="1" applyAlignment="1">
      <alignment horizontal="left"/>
    </xf>
    <xf numFmtId="38" fontId="9" fillId="0" borderId="3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10" fillId="0" borderId="0" xfId="0" applyFont="1" applyFill="1" applyBorder="1" applyAlignment="1">
      <alignment vertical="center"/>
    </xf>
    <xf numFmtId="0" fontId="23" fillId="0" borderId="0" xfId="0" applyFont="1" applyAlignment="1">
      <alignment horizontal="left"/>
    </xf>
    <xf numFmtId="3" fontId="17" fillId="0" borderId="4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8" fontId="17" fillId="0" borderId="4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40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/>
    </xf>
    <xf numFmtId="38" fontId="20" fillId="0" borderId="0" xfId="0" applyNumberFormat="1" applyFont="1" applyAlignment="1">
      <alignment horizontal="center" vertical="center"/>
    </xf>
    <xf numFmtId="38" fontId="17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 readingOrder="2"/>
    </xf>
    <xf numFmtId="38" fontId="23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38" fontId="9" fillId="0" borderId="0" xfId="0" applyNumberFormat="1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left"/>
    </xf>
    <xf numFmtId="38" fontId="9" fillId="0" borderId="0" xfId="0" applyNumberFormat="1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19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vertical="top"/>
    </xf>
    <xf numFmtId="0" fontId="17" fillId="0" borderId="0" xfId="0" applyFont="1" applyAlignment="1">
      <alignment horizontal="right" vertical="center"/>
    </xf>
    <xf numFmtId="38" fontId="20" fillId="0" borderId="0" xfId="0" applyNumberFormat="1" applyFont="1" applyBorder="1" applyAlignment="1">
      <alignment horizontal="center"/>
    </xf>
    <xf numFmtId="40" fontId="19" fillId="0" borderId="0" xfId="0" applyNumberFormat="1" applyFont="1" applyAlignment="1">
      <alignment horizontal="left"/>
    </xf>
    <xf numFmtId="40" fontId="9" fillId="0" borderId="3" xfId="0" applyNumberFormat="1" applyFont="1" applyFill="1" applyBorder="1" applyAlignment="1">
      <alignment horizontal="center" vertical="center"/>
    </xf>
    <xf numFmtId="40" fontId="17" fillId="0" borderId="3" xfId="0" applyNumberFormat="1" applyFont="1" applyFill="1" applyBorder="1" applyAlignment="1">
      <alignment horizontal="center" vertical="center"/>
    </xf>
    <xf numFmtId="40" fontId="13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40" fontId="17" fillId="0" borderId="0" xfId="0" applyNumberFormat="1" applyFont="1" applyBorder="1" applyAlignment="1">
      <alignment horizontal="center" vertical="center"/>
    </xf>
    <xf numFmtId="40" fontId="17" fillId="0" borderId="0" xfId="0" applyNumberFormat="1" applyFont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/>
    </xf>
    <xf numFmtId="38" fontId="17" fillId="0" borderId="0" xfId="0" applyNumberFormat="1" applyFont="1" applyBorder="1" applyAlignment="1">
      <alignment horizontal="center" vertical="center"/>
    </xf>
    <xf numFmtId="38" fontId="17" fillId="0" borderId="3" xfId="0" applyNumberFormat="1" applyFont="1" applyBorder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24" fillId="0" borderId="0" xfId="0" applyNumberFormat="1" applyFont="1" applyAlignment="1">
      <alignment horizontal="left"/>
    </xf>
    <xf numFmtId="38" fontId="19" fillId="0" borderId="0" xfId="0" applyNumberFormat="1" applyFont="1" applyBorder="1" applyAlignment="1">
      <alignment horizontal="left"/>
    </xf>
    <xf numFmtId="3" fontId="1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17" fillId="0" borderId="0" xfId="0" applyNumberFormat="1" applyFont="1" applyAlignment="1">
      <alignment horizontal="right" vertical="center"/>
    </xf>
    <xf numFmtId="38" fontId="17" fillId="0" borderId="0" xfId="0" applyNumberFormat="1" applyFont="1" applyAlignment="1">
      <alignment vertical="center"/>
    </xf>
    <xf numFmtId="38" fontId="17" fillId="0" borderId="0" xfId="0" applyNumberFormat="1" applyFont="1" applyAlignment="1">
      <alignment horizontal="left"/>
    </xf>
    <xf numFmtId="38" fontId="20" fillId="0" borderId="0" xfId="0" applyNumberFormat="1" applyFont="1" applyAlignment="1">
      <alignment horizontal="left" vertical="center"/>
    </xf>
    <xf numFmtId="38" fontId="9" fillId="0" borderId="3" xfId="0" applyNumberFormat="1" applyFont="1" applyBorder="1" applyAlignment="1">
      <alignment horizontal="center" vertical="center" wrapText="1"/>
    </xf>
    <xf numFmtId="38" fontId="9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 wrapText="1"/>
    </xf>
    <xf numFmtId="38" fontId="0" fillId="0" borderId="0" xfId="0" applyNumberFormat="1" applyAlignment="1">
      <alignment horizontal="right" vertical="center"/>
    </xf>
    <xf numFmtId="38" fontId="3" fillId="0" borderId="0" xfId="0" applyNumberFormat="1" applyFont="1" applyFill="1" applyBorder="1" applyAlignment="1">
      <alignment horizontal="right" vertical="center"/>
    </xf>
    <xf numFmtId="38" fontId="17" fillId="0" borderId="0" xfId="0" applyNumberFormat="1" applyFont="1" applyFill="1" applyBorder="1" applyAlignment="1">
      <alignment horizontal="right" vertical="top"/>
    </xf>
    <xf numFmtId="38" fontId="15" fillId="0" borderId="0" xfId="0" applyNumberFormat="1" applyFont="1" applyAlignment="1">
      <alignment horizontal="left"/>
    </xf>
    <xf numFmtId="38" fontId="15" fillId="0" borderId="0" xfId="0" applyNumberFormat="1" applyFont="1" applyBorder="1" applyAlignment="1">
      <alignment horizontal="left"/>
    </xf>
    <xf numFmtId="38" fontId="13" fillId="0" borderId="6" xfId="0" applyNumberFormat="1" applyFont="1" applyFill="1" applyBorder="1" applyAlignment="1">
      <alignment horizontal="center" vertical="center"/>
    </xf>
    <xf numFmtId="38" fontId="0" fillId="0" borderId="0" xfId="0" applyNumberFormat="1" applyBorder="1" applyAlignment="1">
      <alignment horizontal="left"/>
    </xf>
    <xf numFmtId="38" fontId="0" fillId="0" borderId="0" xfId="0" applyNumberFormat="1" applyAlignment="1">
      <alignment horizontal="left" vertical="center"/>
    </xf>
    <xf numFmtId="38" fontId="17" fillId="0" borderId="0" xfId="0" applyNumberFormat="1" applyFont="1" applyAlignment="1">
      <alignment horizontal="left" vertical="center"/>
    </xf>
    <xf numFmtId="38" fontId="17" fillId="0" borderId="0" xfId="0" applyNumberFormat="1" applyFont="1" applyFill="1" applyAlignment="1">
      <alignment horizontal="left"/>
    </xf>
    <xf numFmtId="38" fontId="20" fillId="0" borderId="0" xfId="0" applyNumberFormat="1" applyFont="1" applyAlignment="1">
      <alignment horizontal="center"/>
    </xf>
    <xf numFmtId="38" fontId="17" fillId="0" borderId="0" xfId="0" quotePrefix="1" applyNumberFormat="1" applyFont="1" applyFill="1" applyBorder="1" applyAlignment="1">
      <alignment horizontal="center" vertical="center"/>
    </xf>
    <xf numFmtId="38" fontId="17" fillId="0" borderId="0" xfId="0" quotePrefix="1" applyNumberFormat="1" applyFont="1" applyFill="1" applyAlignment="1">
      <alignment horizontal="center" vertical="center"/>
    </xf>
    <xf numFmtId="40" fontId="4" fillId="0" borderId="0" xfId="0" applyNumberFormat="1" applyFont="1" applyFill="1" applyBorder="1" applyAlignment="1">
      <alignment horizontal="center" vertical="center"/>
    </xf>
    <xf numFmtId="38" fontId="17" fillId="0" borderId="5" xfId="0" applyNumberFormat="1" applyFont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 readingOrder="2"/>
    </xf>
    <xf numFmtId="38" fontId="9" fillId="0" borderId="3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horizontal="left"/>
    </xf>
    <xf numFmtId="38" fontId="25" fillId="0" borderId="0" xfId="0" applyNumberFormat="1" applyFont="1" applyAlignment="1">
      <alignment horizontal="left"/>
    </xf>
    <xf numFmtId="38" fontId="25" fillId="0" borderId="0" xfId="0" applyNumberFormat="1" applyFont="1" applyFill="1" applyAlignment="1">
      <alignment horizontal="center" vertical="center"/>
    </xf>
    <xf numFmtId="38" fontId="13" fillId="0" borderId="0" xfId="0" applyNumberFormat="1" applyFont="1" applyFill="1" applyAlignment="1">
      <alignment horizontal="center" vertical="center"/>
    </xf>
    <xf numFmtId="38" fontId="13" fillId="0" borderId="3" xfId="0" applyNumberFormat="1" applyFont="1" applyFill="1" applyBorder="1" applyAlignment="1">
      <alignment horizontal="center" vertical="center"/>
    </xf>
    <xf numFmtId="38" fontId="13" fillId="0" borderId="0" xfId="0" applyNumberFormat="1" applyFont="1" applyBorder="1" applyAlignment="1">
      <alignment horizontal="center" vertical="center"/>
    </xf>
    <xf numFmtId="40" fontId="13" fillId="0" borderId="3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Alignment="1">
      <alignment horizontal="right" vertical="center"/>
    </xf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Border="1" applyAlignment="1">
      <alignment horizontal="left"/>
    </xf>
    <xf numFmtId="38" fontId="13" fillId="0" borderId="0" xfId="0" applyNumberFormat="1" applyFont="1" applyFill="1" applyBorder="1" applyAlignment="1">
      <alignment horizontal="right" vertical="center"/>
    </xf>
    <xf numFmtId="40" fontId="13" fillId="0" borderId="0" xfId="0" applyNumberFormat="1" applyFont="1" applyFill="1" applyBorder="1" applyAlignment="1">
      <alignment horizontal="center" vertical="center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2" fillId="0" borderId="0" xfId="0" applyFont="1" applyFill="1" applyAlignment="1">
      <alignment horizontal="left" vertical="center" readingOrder="2"/>
    </xf>
    <xf numFmtId="0" fontId="12" fillId="0" borderId="0" xfId="0" applyFont="1" applyFill="1" applyAlignment="1">
      <alignment horizontal="right" vertical="center" readingOrder="2"/>
    </xf>
    <xf numFmtId="0" fontId="11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8" fontId="10" fillId="0" borderId="3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center" vertical="center"/>
    </xf>
    <xf numFmtId="38" fontId="9" fillId="0" borderId="3" xfId="0" applyNumberFormat="1" applyFont="1" applyFill="1" applyBorder="1" applyAlignment="1">
      <alignment horizontal="center" vertical="center"/>
    </xf>
    <xf numFmtId="38" fontId="10" fillId="0" borderId="3" xfId="0" applyNumberFormat="1" applyFont="1" applyBorder="1" applyAlignment="1">
      <alignment horizontal="center" vertical="center"/>
    </xf>
    <xf numFmtId="38" fontId="9" fillId="0" borderId="0" xfId="0" applyNumberFormat="1" applyFont="1" applyFill="1" applyBorder="1" applyAlignment="1">
      <alignment horizontal="center" vertical="center" wrapText="1"/>
    </xf>
    <xf numFmtId="38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 readingOrder="2"/>
    </xf>
    <xf numFmtId="38" fontId="10" fillId="0" borderId="0" xfId="0" applyNumberFormat="1" applyFont="1" applyAlignment="1">
      <alignment horizontal="left" vertical="center"/>
    </xf>
    <xf numFmtId="38" fontId="12" fillId="0" borderId="0" xfId="0" applyNumberFormat="1" applyFont="1" applyFill="1" applyAlignment="1">
      <alignment horizontal="right" vertical="center" readingOrder="2"/>
    </xf>
    <xf numFmtId="38" fontId="11" fillId="0" borderId="0" xfId="0" applyNumberFormat="1" applyFont="1" applyFill="1" applyAlignment="1">
      <alignment horizontal="center" vertical="center"/>
    </xf>
    <xf numFmtId="38" fontId="12" fillId="0" borderId="0" xfId="0" applyNumberFormat="1" applyFont="1" applyFill="1" applyAlignment="1">
      <alignment horizontal="left" vertical="center" readingOrder="2"/>
    </xf>
    <xf numFmtId="38" fontId="9" fillId="0" borderId="8" xfId="0" applyNumberFormat="1" applyFont="1" applyFill="1" applyBorder="1" applyAlignment="1">
      <alignment horizontal="center" vertical="center"/>
    </xf>
    <xf numFmtId="38" fontId="26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22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38" fontId="12" fillId="0" borderId="0" xfId="0" applyNumberFormat="1" applyFont="1" applyFill="1" applyAlignment="1">
      <alignment horizontal="left" vertical="center"/>
    </xf>
    <xf numFmtId="38" fontId="9" fillId="0" borderId="2" xfId="0" applyNumberFormat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right" vertical="center" readingOrder="2"/>
    </xf>
    <xf numFmtId="38" fontId="9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K10">
            <v>18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view="pageBreakPreview" zoomScale="60" zoomScaleNormal="100" workbookViewId="0">
      <selection activeCell="H26" sqref="H26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1" spans="17:17" ht="36" customHeight="1" x14ac:dyDescent="0.45"/>
    <row r="12" spans="17:17" ht="30" customHeight="1" x14ac:dyDescent="0.45"/>
    <row r="13" spans="17:17" ht="28.5" customHeight="1" x14ac:dyDescent="0.45"/>
    <row r="14" spans="17:17" ht="32.25" customHeight="1" x14ac:dyDescent="0.45">
      <c r="Q14" s="2"/>
    </row>
    <row r="15" spans="17:17" ht="27.75" customHeight="1" x14ac:dyDescent="0.45"/>
    <row r="16" spans="17:17" ht="32.25" customHeight="1" x14ac:dyDescent="0.45"/>
    <row r="17" spans="1:9" ht="27.75" customHeight="1" x14ac:dyDescent="0.45"/>
    <row r="18" spans="1:9" ht="47.25" customHeight="1" x14ac:dyDescent="0.6">
      <c r="A18" s="158" t="s">
        <v>147</v>
      </c>
      <c r="B18" s="159"/>
      <c r="C18" s="159"/>
      <c r="D18" s="159"/>
      <c r="E18" s="159"/>
      <c r="F18" s="159"/>
      <c r="G18" s="159"/>
      <c r="H18" s="159"/>
      <c r="I18" s="159"/>
    </row>
    <row r="19" spans="1:9" ht="47.25" customHeight="1" x14ac:dyDescent="0.6">
      <c r="A19" s="158" t="s">
        <v>148</v>
      </c>
      <c r="B19" s="159"/>
      <c r="C19" s="159"/>
      <c r="D19" s="159"/>
      <c r="E19" s="159"/>
      <c r="F19" s="159"/>
      <c r="G19" s="159"/>
      <c r="H19" s="159"/>
      <c r="I19" s="159"/>
    </row>
    <row r="20" spans="1:9" ht="47.25" customHeight="1" x14ac:dyDescent="0.6">
      <c r="A20" s="158" t="s">
        <v>149</v>
      </c>
      <c r="B20" s="159"/>
      <c r="C20" s="159"/>
      <c r="D20" s="159"/>
      <c r="E20" s="159"/>
      <c r="F20" s="159"/>
      <c r="G20" s="159"/>
      <c r="H20" s="159"/>
      <c r="I20" s="159"/>
    </row>
    <row r="21" spans="1:9" ht="47.25" customHeight="1" x14ac:dyDescent="0.6">
      <c r="A21" s="158" t="s">
        <v>150</v>
      </c>
      <c r="B21" s="159"/>
      <c r="C21" s="159"/>
      <c r="D21" s="159"/>
      <c r="E21" s="159"/>
      <c r="F21" s="159"/>
      <c r="G21" s="159"/>
      <c r="H21" s="159"/>
      <c r="I21" s="159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9"/>
  <sheetViews>
    <sheetView rightToLeft="1" view="pageBreakPreview" topLeftCell="A4" zoomScale="68" zoomScaleNormal="100" zoomScaleSheetLayoutView="68" workbookViewId="0">
      <selection activeCell="I16" sqref="I16"/>
    </sheetView>
  </sheetViews>
  <sheetFormatPr defaultRowHeight="15.75" x14ac:dyDescent="0.4"/>
  <cols>
    <col min="1" max="1" width="33.85546875" style="48" bestFit="1" customWidth="1"/>
    <col min="2" max="2" width="1.42578125" style="48" customWidth="1"/>
    <col min="3" max="3" width="21" style="48" bestFit="1" customWidth="1"/>
    <col min="4" max="4" width="1.42578125" style="48" customWidth="1"/>
    <col min="5" max="5" width="21.7109375" style="48" bestFit="1" customWidth="1"/>
    <col min="6" max="6" width="1.42578125" style="48" customWidth="1"/>
    <col min="7" max="7" width="19.42578125" style="48" customWidth="1"/>
    <col min="8" max="8" width="1.42578125" style="48" customWidth="1"/>
    <col min="9" max="9" width="21" style="48" bestFit="1" customWidth="1"/>
    <col min="10" max="10" width="1.42578125" style="48" customWidth="1"/>
    <col min="11" max="11" width="24.42578125" style="48" bestFit="1" customWidth="1"/>
    <col min="12" max="12" width="1.42578125" style="48" customWidth="1"/>
    <col min="13" max="13" width="21.85546875" style="48" bestFit="1" customWidth="1"/>
    <col min="14" max="14" width="1.42578125" style="48" customWidth="1"/>
    <col min="15" max="15" width="21.7109375" style="48" bestFit="1" customWidth="1"/>
    <col min="16" max="16" width="1.42578125" style="48" customWidth="1"/>
    <col min="17" max="17" width="18.7109375" style="48" customWidth="1"/>
    <col min="18" max="18" width="1.42578125" style="48" customWidth="1"/>
    <col min="19" max="19" width="21.28515625" style="48" bestFit="1" customWidth="1"/>
    <col min="20" max="20" width="1.42578125" style="48" customWidth="1"/>
    <col min="21" max="21" width="24.42578125" style="99" bestFit="1" customWidth="1"/>
    <col min="22" max="22" width="1.42578125" style="48" customWidth="1"/>
    <col min="23" max="23" width="10.5703125" style="48" bestFit="1" customWidth="1"/>
    <col min="24" max="16384" width="9.140625" style="48"/>
  </cols>
  <sheetData>
    <row r="1" spans="1:21" ht="40.5" customHeight="1" x14ac:dyDescent="0.4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1" ht="40.5" customHeight="1" x14ac:dyDescent="0.4">
      <c r="A2" s="182" t="s">
        <v>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spans="1:21" ht="40.5" customHeight="1" x14ac:dyDescent="0.4">
      <c r="A3" s="182" t="str">
        <f>درآمد!A3</f>
        <v>دوره یک ماهه منتهی به 30 آبان 1404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1" ht="40.5" customHeight="1" x14ac:dyDescent="0.4"/>
    <row r="5" spans="1:21" ht="40.5" customHeight="1" x14ac:dyDescent="0.4">
      <c r="A5" s="181" t="s">
        <v>176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1" ht="40.5" customHeight="1" x14ac:dyDescent="0.4">
      <c r="A6" s="106"/>
      <c r="B6" s="106"/>
      <c r="C6" s="183" t="s">
        <v>154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ht="40.5" customHeight="1" thickBot="1" x14ac:dyDescent="0.65">
      <c r="C7" s="170" t="s">
        <v>170</v>
      </c>
      <c r="D7" s="170"/>
      <c r="E7" s="170"/>
      <c r="F7" s="170"/>
      <c r="G7" s="170"/>
      <c r="H7" s="170"/>
      <c r="I7" s="170"/>
      <c r="J7" s="170"/>
      <c r="K7" s="170"/>
      <c r="L7" s="55"/>
      <c r="M7" s="170" t="s">
        <v>171</v>
      </c>
      <c r="N7" s="170"/>
      <c r="O7" s="170"/>
      <c r="P7" s="170"/>
      <c r="Q7" s="170"/>
      <c r="R7" s="170"/>
      <c r="S7" s="170"/>
      <c r="T7" s="170"/>
      <c r="U7" s="170"/>
    </row>
    <row r="8" spans="1:21" ht="40.5" customHeight="1" thickBot="1" x14ac:dyDescent="0.65">
      <c r="A8" s="171" t="s">
        <v>182</v>
      </c>
      <c r="C8" s="54" t="s">
        <v>113</v>
      </c>
      <c r="D8" s="55"/>
      <c r="E8" s="54" t="s">
        <v>97</v>
      </c>
      <c r="F8" s="55"/>
      <c r="G8" s="54" t="s">
        <v>98</v>
      </c>
      <c r="H8" s="56"/>
      <c r="I8" s="172" t="s">
        <v>33</v>
      </c>
      <c r="J8" s="172"/>
      <c r="K8" s="172"/>
      <c r="L8" s="55"/>
      <c r="M8" s="54" t="s">
        <v>113</v>
      </c>
      <c r="N8" s="55"/>
      <c r="O8" s="54" t="s">
        <v>97</v>
      </c>
      <c r="P8" s="55"/>
      <c r="Q8" s="54" t="s">
        <v>98</v>
      </c>
      <c r="R8" s="56"/>
      <c r="S8" s="172" t="s">
        <v>33</v>
      </c>
      <c r="T8" s="172"/>
      <c r="U8" s="172"/>
    </row>
    <row r="9" spans="1:21" ht="40.5" customHeight="1" thickBot="1" x14ac:dyDescent="0.65">
      <c r="A9" s="172"/>
      <c r="C9" s="91" t="s">
        <v>177</v>
      </c>
      <c r="D9" s="90"/>
      <c r="E9" s="91" t="s">
        <v>178</v>
      </c>
      <c r="F9" s="90"/>
      <c r="G9" s="91" t="s">
        <v>179</v>
      </c>
      <c r="I9" s="57" t="s">
        <v>81</v>
      </c>
      <c r="J9" s="56"/>
      <c r="K9" s="57" t="s">
        <v>87</v>
      </c>
      <c r="M9" s="91" t="s">
        <v>177</v>
      </c>
      <c r="N9" s="90"/>
      <c r="O9" s="91" t="s">
        <v>178</v>
      </c>
      <c r="P9" s="90"/>
      <c r="Q9" s="91" t="s">
        <v>179</v>
      </c>
      <c r="S9" s="57" t="s">
        <v>81</v>
      </c>
      <c r="T9" s="56"/>
      <c r="U9" s="100" t="s">
        <v>87</v>
      </c>
    </row>
    <row r="10" spans="1:21" ht="40.5" customHeight="1" x14ac:dyDescent="0.4">
      <c r="A10" s="42" t="s">
        <v>73</v>
      </c>
      <c r="C10" s="27">
        <v>13625238499</v>
      </c>
      <c r="D10" s="49"/>
      <c r="E10" s="27">
        <v>0</v>
      </c>
      <c r="F10" s="49"/>
      <c r="G10" s="27">
        <v>0</v>
      </c>
      <c r="H10" s="49"/>
      <c r="I10" s="81">
        <v>13625238499</v>
      </c>
      <c r="J10" s="49"/>
      <c r="K10" s="104">
        <f>I10/$I$15*100</f>
        <v>99.986450205542894</v>
      </c>
      <c r="L10" s="49"/>
      <c r="M10" s="27">
        <v>31331091442</v>
      </c>
      <c r="N10" s="49"/>
      <c r="O10" s="27">
        <v>-742360000</v>
      </c>
      <c r="P10" s="49"/>
      <c r="Q10" s="27">
        <v>0</v>
      </c>
      <c r="R10" s="49"/>
      <c r="S10" s="81">
        <f>M10+O10+Q10</f>
        <v>30588731442</v>
      </c>
      <c r="U10" s="107">
        <f>S10/$S$15*100</f>
        <v>99.994416565988189</v>
      </c>
    </row>
    <row r="11" spans="1:21" ht="40.5" customHeight="1" x14ac:dyDescent="0.4">
      <c r="A11" s="42" t="s">
        <v>77</v>
      </c>
      <c r="C11" s="25">
        <v>1846442</v>
      </c>
      <c r="D11" s="49"/>
      <c r="E11" s="25">
        <v>0</v>
      </c>
      <c r="F11" s="49"/>
      <c r="G11" s="25">
        <v>0</v>
      </c>
      <c r="H11" s="49"/>
      <c r="I11" s="25">
        <v>1846442</v>
      </c>
      <c r="J11" s="49"/>
      <c r="K11" s="104">
        <f>I11/$I$15*100</f>
        <v>1.3549794457100537E-2</v>
      </c>
      <c r="L11" s="49"/>
      <c r="M11" s="25">
        <v>7282888</v>
      </c>
      <c r="N11" s="49"/>
      <c r="O11" s="25">
        <v>4858625</v>
      </c>
      <c r="P11" s="49"/>
      <c r="Q11" s="25">
        <v>0</v>
      </c>
      <c r="R11" s="49"/>
      <c r="S11" s="27">
        <f>M11+O11+Q11</f>
        <v>12141513</v>
      </c>
      <c r="U11" s="104">
        <f>S11/$S$15*100</f>
        <v>3.9690547839991749E-2</v>
      </c>
    </row>
    <row r="12" spans="1:21" ht="40.5" customHeight="1" x14ac:dyDescent="0.4">
      <c r="A12" s="42" t="s">
        <v>116</v>
      </c>
      <c r="C12" s="25">
        <v>0</v>
      </c>
      <c r="D12" s="49"/>
      <c r="E12" s="25">
        <v>0</v>
      </c>
      <c r="F12" s="49"/>
      <c r="G12" s="25">
        <v>0</v>
      </c>
      <c r="H12" s="49"/>
      <c r="I12" s="25">
        <v>0</v>
      </c>
      <c r="J12" s="49"/>
      <c r="K12" s="104">
        <f>I12/$I$15*100</f>
        <v>0</v>
      </c>
      <c r="L12" s="49"/>
      <c r="M12" s="25">
        <v>48524</v>
      </c>
      <c r="N12" s="49"/>
      <c r="O12" s="25">
        <v>0</v>
      </c>
      <c r="P12" s="49"/>
      <c r="Q12" s="25">
        <v>4533007</v>
      </c>
      <c r="R12" s="49"/>
      <c r="S12" s="27">
        <f>M12+O12+Q12</f>
        <v>4581531</v>
      </c>
      <c r="U12" s="104">
        <f>S12/$S$15*100</f>
        <v>1.497700289378311E-2</v>
      </c>
    </row>
    <row r="13" spans="1:21" ht="40.5" customHeight="1" x14ac:dyDescent="0.4">
      <c r="A13" s="43" t="s">
        <v>114</v>
      </c>
      <c r="C13" s="27">
        <v>0</v>
      </c>
      <c r="D13" s="107"/>
      <c r="E13" s="27">
        <v>0</v>
      </c>
      <c r="F13" s="107"/>
      <c r="G13" s="27">
        <v>0</v>
      </c>
      <c r="H13" s="49"/>
      <c r="I13" s="27">
        <v>0</v>
      </c>
      <c r="J13" s="49"/>
      <c r="K13" s="104">
        <f>I13/$I$15*100</f>
        <v>0</v>
      </c>
      <c r="L13" s="49"/>
      <c r="M13" s="27">
        <v>832258</v>
      </c>
      <c r="N13" s="107"/>
      <c r="O13" s="27">
        <v>0</v>
      </c>
      <c r="P13" s="49"/>
      <c r="Q13" s="27">
        <v>1931125</v>
      </c>
      <c r="R13" s="49"/>
      <c r="S13" s="27">
        <f>M13+O13+Q13</f>
        <v>2763383</v>
      </c>
      <c r="U13" s="104">
        <f>S13/$S$15*100</f>
        <v>9.0334857905863888E-3</v>
      </c>
    </row>
    <row r="14" spans="1:21" ht="40.5" customHeight="1" thickBot="1" x14ac:dyDescent="0.45">
      <c r="A14" s="42" t="s">
        <v>115</v>
      </c>
      <c r="C14" s="28">
        <v>0</v>
      </c>
      <c r="D14" s="49"/>
      <c r="E14" s="28">
        <v>0</v>
      </c>
      <c r="F14" s="49"/>
      <c r="G14" s="28">
        <v>0</v>
      </c>
      <c r="H14" s="49"/>
      <c r="I14" s="28">
        <v>0</v>
      </c>
      <c r="J14" s="49"/>
      <c r="K14" s="104">
        <f>I14/$I$15*100</f>
        <v>0</v>
      </c>
      <c r="L14" s="49"/>
      <c r="M14" s="28">
        <v>396445</v>
      </c>
      <c r="N14" s="49"/>
      <c r="O14" s="28">
        <v>0</v>
      </c>
      <c r="P14" s="49"/>
      <c r="Q14" s="28">
        <v>-18174875</v>
      </c>
      <c r="R14" s="49"/>
      <c r="S14" s="27">
        <f>M14+O14+Q14</f>
        <v>-17778430</v>
      </c>
      <c r="U14" s="104">
        <f>S14/$S$15*100</f>
        <v>-5.8117602512548855E-2</v>
      </c>
    </row>
    <row r="15" spans="1:21" ht="40.5" customHeight="1" thickBot="1" x14ac:dyDescent="0.45">
      <c r="A15" s="42"/>
      <c r="C15" s="29">
        <f>SUM(C10:C14)</f>
        <v>13627084941</v>
      </c>
      <c r="D15" s="51"/>
      <c r="E15" s="29">
        <f>SUM(E10:E14)</f>
        <v>0</v>
      </c>
      <c r="F15" s="51"/>
      <c r="G15" s="29">
        <f>SUM(G10:G14)</f>
        <v>0</v>
      </c>
      <c r="H15" s="51"/>
      <c r="I15" s="29">
        <f>SUM(I10:I14)</f>
        <v>13627084941</v>
      </c>
      <c r="J15" s="51"/>
      <c r="K15" s="109">
        <f>SUM(K10:K14)</f>
        <v>100</v>
      </c>
      <c r="L15" s="51"/>
      <c r="M15" s="29">
        <f>SUM(M10:M14)</f>
        <v>31339651557</v>
      </c>
      <c r="N15" s="51"/>
      <c r="O15" s="29">
        <f>SUM(O10:O14)</f>
        <v>-737501375</v>
      </c>
      <c r="P15" s="51"/>
      <c r="Q15" s="29">
        <f>SUM(Q10:Q14)</f>
        <v>-11710743</v>
      </c>
      <c r="R15" s="51"/>
      <c r="S15" s="29">
        <f>SUM(S10:S14)</f>
        <v>30590439439</v>
      </c>
      <c r="T15" s="110"/>
      <c r="U15" s="109">
        <f>SUM(U10:U14)</f>
        <v>100</v>
      </c>
    </row>
    <row r="16" spans="1:21" ht="19.5" thickTop="1" x14ac:dyDescent="0.4">
      <c r="A16" s="96"/>
    </row>
    <row r="17" spans="3:19" ht="22.5" hidden="1" x14ac:dyDescent="0.4">
      <c r="C17" s="25">
        <v>13627084941</v>
      </c>
      <c r="D17" s="25"/>
      <c r="E17" s="25"/>
      <c r="F17" s="25"/>
      <c r="G17" s="25"/>
      <c r="H17" s="25"/>
      <c r="I17" s="25"/>
      <c r="J17" s="25"/>
      <c r="K17" s="25"/>
      <c r="L17" s="25"/>
      <c r="M17" s="25">
        <v>31339651557</v>
      </c>
      <c r="N17" s="25"/>
      <c r="O17" s="25">
        <v>-737501375</v>
      </c>
      <c r="P17" s="25"/>
      <c r="Q17" s="25">
        <v>-11710743</v>
      </c>
      <c r="R17" s="25"/>
      <c r="S17" s="25"/>
    </row>
    <row r="18" spans="3:19" ht="22.5" hidden="1" x14ac:dyDescent="0.4">
      <c r="C18" s="25">
        <f>C17-C15</f>
        <v>0</v>
      </c>
      <c r="D18" s="25"/>
      <c r="E18" s="25"/>
      <c r="F18" s="25"/>
      <c r="G18" s="25"/>
      <c r="H18" s="25"/>
      <c r="I18" s="25"/>
      <c r="J18" s="25"/>
      <c r="K18" s="25"/>
      <c r="L18" s="25"/>
      <c r="M18" s="25">
        <f>M17-M15</f>
        <v>0</v>
      </c>
      <c r="N18" s="25"/>
      <c r="O18" s="25">
        <f>O17-O15</f>
        <v>0</v>
      </c>
      <c r="P18" s="25"/>
      <c r="Q18" s="25">
        <f>Q17-Q15</f>
        <v>0</v>
      </c>
      <c r="R18" s="25"/>
      <c r="S18" s="25"/>
    </row>
    <row r="19" spans="3:19" hidden="1" x14ac:dyDescent="0.4"/>
  </sheetData>
  <sortState xmlns:xlrd2="http://schemas.microsoft.com/office/spreadsheetml/2017/richdata2" ref="A10:U14">
    <sortCondition descending="1" ref="S10:S14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3"/>
  <sheetViews>
    <sheetView rightToLeft="1" view="pageBreakPreview" topLeftCell="A4" zoomScaleNormal="100" zoomScaleSheetLayoutView="100" workbookViewId="0">
      <selection activeCell="C6" sqref="C6:I6"/>
    </sheetView>
  </sheetViews>
  <sheetFormatPr defaultRowHeight="15.75" x14ac:dyDescent="0.4"/>
  <cols>
    <col min="1" max="1" width="40.28515625" style="45" customWidth="1"/>
    <col min="2" max="2" width="1.42578125" style="45" customWidth="1"/>
    <col min="3" max="3" width="42.85546875" style="45" customWidth="1"/>
    <col min="4" max="4" width="1.42578125" style="45" customWidth="1"/>
    <col min="5" max="5" width="40.140625" style="45" customWidth="1"/>
    <col min="6" max="6" width="1.42578125" style="45" customWidth="1"/>
    <col min="7" max="7" width="44.42578125" style="45" customWidth="1"/>
    <col min="8" max="8" width="1.42578125" style="45" customWidth="1"/>
    <col min="9" max="9" width="39.140625" style="45" customWidth="1"/>
    <col min="10" max="10" width="1.42578125" style="45" customWidth="1"/>
    <col min="11" max="16384" width="9.140625" style="45"/>
  </cols>
  <sheetData>
    <row r="1" spans="1:9" ht="40.5" customHeight="1" x14ac:dyDescent="0.4">
      <c r="A1" s="162" t="s">
        <v>0</v>
      </c>
      <c r="B1" s="162"/>
      <c r="C1" s="162"/>
      <c r="D1" s="162"/>
      <c r="E1" s="162"/>
      <c r="F1" s="162"/>
      <c r="G1" s="162"/>
      <c r="H1" s="162"/>
      <c r="I1" s="162"/>
    </row>
    <row r="2" spans="1:9" ht="40.5" customHeight="1" x14ac:dyDescent="0.4">
      <c r="A2" s="162" t="s">
        <v>84</v>
      </c>
      <c r="B2" s="162"/>
      <c r="C2" s="162"/>
      <c r="D2" s="162"/>
      <c r="E2" s="162"/>
      <c r="F2" s="162"/>
      <c r="G2" s="162"/>
      <c r="H2" s="162"/>
      <c r="I2" s="162"/>
    </row>
    <row r="3" spans="1:9" ht="40.5" customHeight="1" x14ac:dyDescent="0.4">
      <c r="A3" s="162" t="str">
        <f>درآمد!A3</f>
        <v>دوره یک ماهه منتهی به 30 آبان 1404</v>
      </c>
      <c r="B3" s="162"/>
      <c r="C3" s="162"/>
      <c r="D3" s="162"/>
      <c r="E3" s="162"/>
      <c r="F3" s="162"/>
      <c r="G3" s="162"/>
      <c r="H3" s="162"/>
      <c r="I3" s="162"/>
    </row>
    <row r="4" spans="1:9" ht="40.5" customHeight="1" x14ac:dyDescent="0.4"/>
    <row r="5" spans="1:9" ht="40.5" customHeight="1" x14ac:dyDescent="0.4">
      <c r="A5" s="161" t="s">
        <v>180</v>
      </c>
      <c r="B5" s="161"/>
      <c r="C5" s="161"/>
      <c r="D5" s="161"/>
      <c r="E5" s="161"/>
      <c r="F5" s="161"/>
      <c r="G5" s="161"/>
      <c r="H5" s="161"/>
      <c r="I5" s="161"/>
    </row>
    <row r="6" spans="1:9" ht="40.5" customHeight="1" x14ac:dyDescent="0.4">
      <c r="A6" s="103"/>
      <c r="B6" s="103"/>
      <c r="C6" s="186" t="s">
        <v>154</v>
      </c>
      <c r="D6" s="186"/>
      <c r="E6" s="186"/>
      <c r="F6" s="186"/>
      <c r="G6" s="186"/>
      <c r="H6" s="186"/>
      <c r="I6" s="186"/>
    </row>
    <row r="7" spans="1:9" ht="40.5" customHeight="1" thickBot="1" x14ac:dyDescent="0.7">
      <c r="C7" s="163" t="s">
        <v>170</v>
      </c>
      <c r="D7" s="163"/>
      <c r="E7" s="163"/>
      <c r="F7" s="68"/>
      <c r="G7" s="163" t="s">
        <v>171</v>
      </c>
      <c r="H7" s="163"/>
      <c r="I7" s="163"/>
    </row>
    <row r="8" spans="1:9" ht="46.5" customHeight="1" x14ac:dyDescent="0.6">
      <c r="A8" s="164" t="s">
        <v>125</v>
      </c>
      <c r="B8" s="46"/>
      <c r="C8" s="13" t="s">
        <v>126</v>
      </c>
      <c r="D8" s="10"/>
      <c r="E8" s="166" t="s">
        <v>127</v>
      </c>
      <c r="F8" s="46"/>
      <c r="G8" s="13" t="s">
        <v>126</v>
      </c>
      <c r="H8" s="10"/>
      <c r="I8" s="166" t="s">
        <v>127</v>
      </c>
    </row>
    <row r="9" spans="1:9" ht="36.4" customHeight="1" thickBot="1" x14ac:dyDescent="0.65">
      <c r="A9" s="165"/>
      <c r="B9" s="46"/>
      <c r="C9" s="84" t="s">
        <v>181</v>
      </c>
      <c r="D9" s="47"/>
      <c r="E9" s="167"/>
      <c r="F9" s="46"/>
      <c r="G9" s="84" t="s">
        <v>181</v>
      </c>
      <c r="H9" s="47"/>
      <c r="I9" s="167"/>
    </row>
    <row r="10" spans="1:9" ht="35.25" customHeight="1" x14ac:dyDescent="0.4">
      <c r="A10" s="15" t="s">
        <v>157</v>
      </c>
      <c r="C10" s="17">
        <v>1315733</v>
      </c>
      <c r="D10" s="50"/>
      <c r="E10" s="62">
        <f>C10/$C$12*100</f>
        <v>23.236813875970061</v>
      </c>
      <c r="F10" s="50"/>
      <c r="G10" s="17">
        <v>832090555</v>
      </c>
      <c r="H10" s="50"/>
      <c r="I10" s="62">
        <f>G10/$G$12*100</f>
        <v>95.127585340118685</v>
      </c>
    </row>
    <row r="11" spans="1:9" ht="35.25" customHeight="1" thickBot="1" x14ac:dyDescent="0.45">
      <c r="A11" s="16" t="s">
        <v>159</v>
      </c>
      <c r="C11" s="71">
        <v>4346545</v>
      </c>
      <c r="D11" s="50"/>
      <c r="E11" s="21">
        <f>C11/$C$12*100</f>
        <v>76.763186124029943</v>
      </c>
      <c r="F11" s="50"/>
      <c r="G11" s="71">
        <v>42619501</v>
      </c>
      <c r="H11" s="50"/>
      <c r="I11" s="21">
        <f>G11/$G$12*100</f>
        <v>4.8724146598813078</v>
      </c>
    </row>
    <row r="12" spans="1:9" ht="35.25" customHeight="1" thickBot="1" x14ac:dyDescent="0.45">
      <c r="A12" s="16"/>
      <c r="C12" s="78">
        <f>SUM(C10:C11)</f>
        <v>5662278</v>
      </c>
      <c r="D12" s="52"/>
      <c r="E12" s="78">
        <f>SUM(E10:E11)</f>
        <v>100</v>
      </c>
      <c r="F12" s="52"/>
      <c r="G12" s="78">
        <f>SUM(G10:G11)</f>
        <v>874710056</v>
      </c>
      <c r="H12" s="52"/>
      <c r="I12" s="78">
        <f>SUM(I10:I11)</f>
        <v>100</v>
      </c>
    </row>
    <row r="13" spans="1:9" ht="16.5" thickTop="1" x14ac:dyDescent="0.4"/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1"/>
  <sheetViews>
    <sheetView rightToLeft="1" view="pageBreakPreview" topLeftCell="A3" zoomScale="98" zoomScaleNormal="100" zoomScaleSheetLayoutView="98" workbookViewId="0">
      <selection activeCell="A10" sqref="A10:XFD11"/>
    </sheetView>
  </sheetViews>
  <sheetFormatPr defaultRowHeight="15.75" x14ac:dyDescent="0.4"/>
  <cols>
    <col min="1" max="1" width="45.5703125" style="45" customWidth="1"/>
    <col min="2" max="2" width="1.42578125" style="45" customWidth="1"/>
    <col min="3" max="3" width="39.7109375" style="45" customWidth="1"/>
    <col min="4" max="4" width="1.42578125" style="45" customWidth="1"/>
    <col min="5" max="5" width="40.5703125" style="45" bestFit="1" customWidth="1"/>
    <col min="6" max="6" width="1.42578125" style="45" customWidth="1"/>
    <col min="7" max="16384" width="9.140625" style="45"/>
  </cols>
  <sheetData>
    <row r="1" spans="1:5" ht="39" customHeight="1" x14ac:dyDescent="0.4">
      <c r="A1" s="162" t="s">
        <v>0</v>
      </c>
      <c r="B1" s="162"/>
      <c r="C1" s="162"/>
      <c r="D1" s="162"/>
      <c r="E1" s="162"/>
    </row>
    <row r="2" spans="1:5" ht="39" customHeight="1" x14ac:dyDescent="0.4">
      <c r="A2" s="162" t="s">
        <v>84</v>
      </c>
      <c r="B2" s="162"/>
      <c r="C2" s="162"/>
      <c r="D2" s="162"/>
      <c r="E2" s="162"/>
    </row>
    <row r="3" spans="1:5" ht="39" customHeight="1" x14ac:dyDescent="0.4">
      <c r="A3" s="162" t="str">
        <f>درآمد!A3</f>
        <v>دوره یک ماهه منتهی به 30 آبان 1404</v>
      </c>
      <c r="B3" s="162"/>
      <c r="C3" s="162"/>
      <c r="D3" s="162"/>
      <c r="E3" s="162"/>
    </row>
    <row r="4" spans="1:5" ht="39" customHeight="1" x14ac:dyDescent="0.4"/>
    <row r="5" spans="1:5" ht="39" customHeight="1" x14ac:dyDescent="0.4">
      <c r="A5" s="161" t="s">
        <v>186</v>
      </c>
      <c r="B5" s="161"/>
      <c r="C5" s="161"/>
      <c r="D5" s="161"/>
      <c r="E5" s="161"/>
    </row>
    <row r="6" spans="1:5" ht="39" customHeight="1" x14ac:dyDescent="0.4">
      <c r="A6" s="1"/>
      <c r="B6" s="1"/>
      <c r="C6" s="186" t="s">
        <v>154</v>
      </c>
      <c r="D6" s="186"/>
      <c r="E6" s="186"/>
    </row>
    <row r="7" spans="1:5" ht="39" customHeight="1" thickBot="1" x14ac:dyDescent="0.45">
      <c r="A7" s="84" t="s">
        <v>112</v>
      </c>
      <c r="B7" s="83"/>
      <c r="C7" s="12" t="s">
        <v>170</v>
      </c>
      <c r="D7" s="83"/>
      <c r="E7" s="12" t="s">
        <v>171</v>
      </c>
    </row>
    <row r="8" spans="1:5" ht="39" customHeight="1" thickBot="1" x14ac:dyDescent="0.45">
      <c r="A8" s="97" t="s">
        <v>183</v>
      </c>
      <c r="C8" s="112">
        <v>0</v>
      </c>
      <c r="D8" s="50"/>
      <c r="E8" s="112">
        <v>82488767011</v>
      </c>
    </row>
    <row r="9" spans="1:5" ht="16.5" thickTop="1" x14ac:dyDescent="0.4"/>
    <row r="10" spans="1:5" ht="22.5" hidden="1" x14ac:dyDescent="0.4">
      <c r="C10" s="74">
        <v>0</v>
      </c>
      <c r="E10" s="74">
        <v>82488767011</v>
      </c>
    </row>
    <row r="11" spans="1:5" ht="22.5" hidden="1" x14ac:dyDescent="0.4">
      <c r="C11" s="74"/>
      <c r="E11" s="74">
        <f>E10-E8</f>
        <v>0</v>
      </c>
    </row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2"/>
  <sheetViews>
    <sheetView rightToLeft="1" view="pageBreakPreview" topLeftCell="A2" zoomScale="95" zoomScaleNormal="100" zoomScaleSheetLayoutView="95" workbookViewId="0">
      <selection activeCell="M26" sqref="M26"/>
    </sheetView>
  </sheetViews>
  <sheetFormatPr defaultRowHeight="15.75" x14ac:dyDescent="0.4"/>
  <cols>
    <col min="1" max="1" width="27.42578125" style="45" bestFit="1" customWidth="1"/>
    <col min="2" max="2" width="1.42578125" style="45" customWidth="1"/>
    <col min="3" max="3" width="17.42578125" style="45" customWidth="1"/>
    <col min="4" max="4" width="1.42578125" style="45" customWidth="1"/>
    <col min="5" max="5" width="34.85546875" style="45" bestFit="1" customWidth="1"/>
    <col min="6" max="6" width="1.42578125" style="45" customWidth="1"/>
    <col min="7" max="7" width="12.7109375" style="45" customWidth="1"/>
    <col min="8" max="8" width="1.42578125" style="45" customWidth="1"/>
    <col min="9" max="9" width="13.42578125" style="45" customWidth="1"/>
    <col min="10" max="10" width="1.42578125" style="45" customWidth="1"/>
    <col min="11" max="11" width="24.42578125" style="45" bestFit="1" customWidth="1"/>
    <col min="12" max="12" width="1.42578125" style="45" customWidth="1"/>
    <col min="13" max="13" width="43.28515625" style="45" customWidth="1"/>
    <col min="14" max="14" width="1.42578125" style="45" customWidth="1"/>
    <col min="15" max="15" width="15.85546875" style="45" customWidth="1"/>
    <col min="16" max="16" width="1.42578125" style="45" customWidth="1"/>
    <col min="17" max="17" width="15.7109375" style="45" customWidth="1"/>
    <col min="18" max="18" width="1.42578125" style="45" customWidth="1"/>
    <col min="19" max="19" width="40.140625" style="45" customWidth="1"/>
    <col min="20" max="20" width="1.42578125" style="45" customWidth="1"/>
    <col min="21" max="16384" width="9.140625" style="45"/>
  </cols>
  <sheetData>
    <row r="1" spans="1:19" ht="39" customHeight="1" x14ac:dyDescent="0.4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39" customHeight="1" x14ac:dyDescent="0.4">
      <c r="A2" s="191" t="s">
        <v>84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39" customHeight="1" x14ac:dyDescent="0.4">
      <c r="A3" s="191" t="str">
        <f>درآمد!A3</f>
        <v>دوره یک ماهه منتهی به 30 آبان 1404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ht="39" customHeight="1" x14ac:dyDescent="0.4"/>
    <row r="5" spans="1:19" ht="39" customHeight="1" x14ac:dyDescent="0.4">
      <c r="A5" s="192" t="s">
        <v>187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</row>
    <row r="6" spans="1:19" ht="39" customHeight="1" x14ac:dyDescent="0.4">
      <c r="A6" s="193" t="s">
        <v>154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</row>
    <row r="7" spans="1:19" ht="39" customHeight="1" x14ac:dyDescent="0.6">
      <c r="A7" s="189" t="s">
        <v>119</v>
      </c>
      <c r="B7" s="46"/>
      <c r="C7" s="189" t="s">
        <v>120</v>
      </c>
      <c r="D7" s="46"/>
      <c r="E7" s="189" t="s">
        <v>121</v>
      </c>
      <c r="F7" s="46"/>
      <c r="G7" s="189" t="s">
        <v>184</v>
      </c>
      <c r="H7" s="46"/>
      <c r="I7" s="189" t="s">
        <v>41</v>
      </c>
      <c r="J7" s="46"/>
      <c r="K7" s="189" t="s">
        <v>122</v>
      </c>
      <c r="L7" s="46"/>
      <c r="M7" s="187" t="s">
        <v>117</v>
      </c>
      <c r="N7" s="46"/>
      <c r="O7" s="189" t="s">
        <v>123</v>
      </c>
      <c r="P7" s="46"/>
      <c r="Q7" s="83" t="s">
        <v>123</v>
      </c>
      <c r="R7" s="46"/>
      <c r="S7" s="187" t="s">
        <v>118</v>
      </c>
    </row>
    <row r="8" spans="1:19" ht="50.25" customHeight="1" thickBot="1" x14ac:dyDescent="0.65">
      <c r="A8" s="190"/>
      <c r="B8" s="46"/>
      <c r="C8" s="190"/>
      <c r="D8" s="46"/>
      <c r="E8" s="190"/>
      <c r="F8" s="46"/>
      <c r="G8" s="190"/>
      <c r="H8" s="46"/>
      <c r="I8" s="190"/>
      <c r="J8" s="46"/>
      <c r="K8" s="190"/>
      <c r="L8" s="46"/>
      <c r="M8" s="188"/>
      <c r="N8" s="46"/>
      <c r="O8" s="190"/>
      <c r="P8" s="46"/>
      <c r="Q8" s="84" t="s">
        <v>185</v>
      </c>
      <c r="R8" s="46"/>
      <c r="S8" s="188"/>
    </row>
    <row r="9" spans="1:19" ht="40.5" customHeight="1" x14ac:dyDescent="0.55000000000000004">
      <c r="A9" s="52" t="s">
        <v>188</v>
      </c>
      <c r="B9" s="82"/>
      <c r="C9" s="52" t="s">
        <v>124</v>
      </c>
      <c r="D9" s="82"/>
      <c r="E9" s="50" t="s">
        <v>189</v>
      </c>
      <c r="F9" s="49"/>
      <c r="G9" s="49" t="s">
        <v>190</v>
      </c>
      <c r="H9" s="49"/>
      <c r="I9" s="49">
        <v>766800</v>
      </c>
      <c r="J9" s="49"/>
      <c r="K9" s="49">
        <f>O9*I9</f>
        <v>766800000000</v>
      </c>
      <c r="M9" s="74">
        <v>4576712815</v>
      </c>
      <c r="O9" s="49">
        <v>1000000</v>
      </c>
      <c r="P9" s="50"/>
      <c r="Q9" s="49">
        <f>[1]اوراق!K10</f>
        <v>18</v>
      </c>
      <c r="R9" s="50"/>
      <c r="S9" s="50">
        <v>23.5</v>
      </c>
    </row>
    <row r="10" spans="1:19" ht="14.45" customHeight="1" x14ac:dyDescent="0.4"/>
    <row r="11" spans="1:19" ht="14.45" customHeight="1" x14ac:dyDescent="0.4"/>
    <row r="12" spans="1:19" ht="14.45" customHeight="1" x14ac:dyDescent="0.4"/>
    <row r="13" spans="1:19" ht="14.45" customHeight="1" x14ac:dyDescent="0.4"/>
    <row r="14" spans="1:19" ht="14.45" customHeight="1" x14ac:dyDescent="0.4"/>
    <row r="15" spans="1:19" ht="14.45" customHeight="1" x14ac:dyDescent="0.4"/>
    <row r="16" spans="1:19" ht="14.45" customHeight="1" x14ac:dyDescent="0.4"/>
    <row r="17" ht="14.45" customHeight="1" x14ac:dyDescent="0.4"/>
    <row r="18" ht="14.45" customHeight="1" x14ac:dyDescent="0.4"/>
    <row r="19" ht="14.45" customHeight="1" x14ac:dyDescent="0.4"/>
    <row r="20" ht="14.45" customHeight="1" x14ac:dyDescent="0.4"/>
    <row r="21" ht="14.45" customHeight="1" x14ac:dyDescent="0.4"/>
    <row r="22" ht="14.45" customHeight="1" x14ac:dyDescent="0.4"/>
    <row r="23" ht="14.45" customHeight="1" x14ac:dyDescent="0.4"/>
    <row r="24" ht="14.45" customHeight="1" x14ac:dyDescent="0.4"/>
    <row r="25" ht="14.45" customHeight="1" x14ac:dyDescent="0.4"/>
    <row r="26" ht="14.45" customHeight="1" x14ac:dyDescent="0.4"/>
    <row r="27" ht="14.45" customHeight="1" x14ac:dyDescent="0.4"/>
    <row r="28" ht="14.45" customHeight="1" x14ac:dyDescent="0.4"/>
    <row r="29" ht="14.45" customHeight="1" x14ac:dyDescent="0.4"/>
    <row r="30" ht="14.45" customHeight="1" x14ac:dyDescent="0.4"/>
    <row r="31" ht="14.45" customHeight="1" x14ac:dyDescent="0.4"/>
    <row r="32" ht="14.45" customHeight="1" x14ac:dyDescent="0.4"/>
  </sheetData>
  <mergeCells count="14">
    <mergeCell ref="M7:M8"/>
    <mergeCell ref="O7:O8"/>
    <mergeCell ref="S7:S8"/>
    <mergeCell ref="A1:S1"/>
    <mergeCell ref="A2:S2"/>
    <mergeCell ref="A3:S3"/>
    <mergeCell ref="A5:S5"/>
    <mergeCell ref="A6:S6"/>
    <mergeCell ref="A7:A8"/>
    <mergeCell ref="C7:C8"/>
    <mergeCell ref="E7:E8"/>
    <mergeCell ref="G7:G8"/>
    <mergeCell ref="I7:I8"/>
    <mergeCell ref="K7:K8"/>
  </mergeCells>
  <pageMargins left="0.39" right="0.39" top="0.39" bottom="0.39" header="0" footer="0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2"/>
  <sheetViews>
    <sheetView rightToLeft="1" view="pageBreakPreview" topLeftCell="A3" zoomScale="60" zoomScaleNormal="100" workbookViewId="0">
      <selection activeCell="M30" sqref="M30"/>
    </sheetView>
  </sheetViews>
  <sheetFormatPr defaultRowHeight="12.75" x14ac:dyDescent="0.2"/>
  <cols>
    <col min="1" max="1" width="39" customWidth="1"/>
    <col min="2" max="2" width="1.42578125" customWidth="1"/>
    <col min="3" max="3" width="29.5703125" customWidth="1"/>
    <col min="4" max="4" width="1.42578125" customWidth="1"/>
    <col min="5" max="5" width="27.5703125" customWidth="1"/>
    <col min="6" max="6" width="1.42578125" customWidth="1"/>
    <col min="7" max="7" width="27.5703125" bestFit="1" customWidth="1"/>
    <col min="8" max="8" width="1.42578125" customWidth="1"/>
    <col min="9" max="9" width="28.140625" customWidth="1"/>
    <col min="10" max="10" width="1.42578125" customWidth="1"/>
    <col min="11" max="11" width="27.7109375" customWidth="1"/>
    <col min="12" max="12" width="1.42578125" customWidth="1"/>
    <col min="13" max="13" width="30" customWidth="1"/>
    <col min="14" max="14" width="1.42578125" customWidth="1"/>
  </cols>
  <sheetData>
    <row r="1" spans="1:13" ht="40.5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40.5" customHeight="1" x14ac:dyDescent="0.2">
      <c r="A2" s="162" t="s">
        <v>84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40.5" customHeight="1" x14ac:dyDescent="0.2">
      <c r="A3" s="162" t="str">
        <f>درآمد!A3</f>
        <v>دوره یک ماهه منتهی به 30 آبان 1404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40.5" customHeight="1" x14ac:dyDescent="0.2"/>
    <row r="5" spans="1:13" ht="40.5" customHeight="1" x14ac:dyDescent="0.2">
      <c r="A5" s="161" t="s">
        <v>191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13" ht="40.5" customHeight="1" x14ac:dyDescent="0.2">
      <c r="A6" s="103"/>
      <c r="B6" s="103"/>
      <c r="C6" s="186" t="s">
        <v>154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ht="40.5" customHeight="1" thickBot="1" x14ac:dyDescent="0.35">
      <c r="A7" s="194" t="s">
        <v>34</v>
      </c>
      <c r="C7" s="165" t="s">
        <v>170</v>
      </c>
      <c r="D7" s="165"/>
      <c r="E7" s="165"/>
      <c r="F7" s="165"/>
      <c r="G7" s="165"/>
      <c r="H7" s="8"/>
      <c r="I7" s="165" t="s">
        <v>171</v>
      </c>
      <c r="J7" s="165"/>
      <c r="K7" s="165"/>
      <c r="L7" s="165"/>
      <c r="M7" s="165"/>
    </row>
    <row r="8" spans="1:13" ht="40.5" customHeight="1" thickBot="1" x14ac:dyDescent="0.35">
      <c r="A8" s="165"/>
      <c r="C8" s="14" t="s">
        <v>128</v>
      </c>
      <c r="D8" s="11"/>
      <c r="E8" s="14" t="s">
        <v>129</v>
      </c>
      <c r="F8" s="11"/>
      <c r="G8" s="14" t="s">
        <v>130</v>
      </c>
      <c r="H8" s="8"/>
      <c r="I8" s="14" t="s">
        <v>128</v>
      </c>
      <c r="J8" s="11"/>
      <c r="K8" s="14" t="s">
        <v>129</v>
      </c>
      <c r="L8" s="11"/>
      <c r="M8" s="14" t="s">
        <v>130</v>
      </c>
    </row>
    <row r="9" spans="1:13" ht="40.5" customHeight="1" x14ac:dyDescent="0.2">
      <c r="A9" s="15" t="s">
        <v>28</v>
      </c>
      <c r="C9" s="17">
        <v>0</v>
      </c>
      <c r="D9" s="18"/>
      <c r="E9" s="17">
        <v>0</v>
      </c>
      <c r="F9" s="18"/>
      <c r="G9" s="17">
        <v>0</v>
      </c>
      <c r="H9" s="18"/>
      <c r="I9" s="17">
        <v>60451632540</v>
      </c>
      <c r="J9" s="18"/>
      <c r="K9" s="17">
        <v>0</v>
      </c>
      <c r="L9" s="18"/>
      <c r="M9" s="17">
        <v>60451632540</v>
      </c>
    </row>
    <row r="10" spans="1:13" ht="40.5" customHeight="1" x14ac:dyDescent="0.2">
      <c r="A10" s="16" t="s">
        <v>99</v>
      </c>
      <c r="C10" s="19">
        <v>0</v>
      </c>
      <c r="D10" s="18"/>
      <c r="E10" s="19">
        <v>0</v>
      </c>
      <c r="F10" s="18"/>
      <c r="G10" s="19">
        <v>0</v>
      </c>
      <c r="H10" s="18"/>
      <c r="I10" s="19">
        <v>25128788</v>
      </c>
      <c r="J10" s="18"/>
      <c r="K10" s="19">
        <v>0</v>
      </c>
      <c r="L10" s="18"/>
      <c r="M10" s="19">
        <v>25128788</v>
      </c>
    </row>
    <row r="11" spans="1:13" ht="40.5" customHeight="1" x14ac:dyDescent="0.2">
      <c r="A11" s="16" t="s">
        <v>26</v>
      </c>
      <c r="C11" s="19">
        <v>0</v>
      </c>
      <c r="D11" s="18"/>
      <c r="E11" s="19">
        <v>0</v>
      </c>
      <c r="F11" s="18"/>
      <c r="G11" s="19">
        <v>0</v>
      </c>
      <c r="H11" s="18"/>
      <c r="I11" s="19">
        <v>37217151720</v>
      </c>
      <c r="J11" s="18"/>
      <c r="K11" s="19">
        <v>0</v>
      </c>
      <c r="L11" s="18"/>
      <c r="M11" s="19">
        <v>37217151720</v>
      </c>
    </row>
    <row r="12" spans="1:13" ht="40.5" customHeight="1" x14ac:dyDescent="0.2">
      <c r="A12" s="16" t="s">
        <v>25</v>
      </c>
      <c r="C12" s="19">
        <v>0</v>
      </c>
      <c r="D12" s="18"/>
      <c r="E12" s="19">
        <v>0</v>
      </c>
      <c r="F12" s="18"/>
      <c r="G12" s="19">
        <v>0</v>
      </c>
      <c r="H12" s="18"/>
      <c r="I12" s="19">
        <v>23264485500</v>
      </c>
      <c r="J12" s="18"/>
      <c r="K12" s="19">
        <v>0</v>
      </c>
      <c r="L12" s="18"/>
      <c r="M12" s="19">
        <v>23264485500</v>
      </c>
    </row>
    <row r="13" spans="1:13" ht="40.5" customHeight="1" x14ac:dyDescent="0.2">
      <c r="A13" s="16" t="s">
        <v>22</v>
      </c>
      <c r="C13" s="19">
        <v>0</v>
      </c>
      <c r="D13" s="18"/>
      <c r="E13" s="19">
        <v>0</v>
      </c>
      <c r="F13" s="18"/>
      <c r="G13" s="19">
        <v>0</v>
      </c>
      <c r="H13" s="18"/>
      <c r="I13" s="19">
        <v>10751410600</v>
      </c>
      <c r="J13" s="18"/>
      <c r="K13" s="19">
        <v>0</v>
      </c>
      <c r="L13" s="18"/>
      <c r="M13" s="19">
        <v>10751410600</v>
      </c>
    </row>
    <row r="14" spans="1:13" ht="40.5" customHeight="1" x14ac:dyDescent="0.2">
      <c r="A14" s="16" t="s">
        <v>31</v>
      </c>
      <c r="C14" s="19">
        <v>0</v>
      </c>
      <c r="D14" s="18"/>
      <c r="E14" s="19">
        <v>0</v>
      </c>
      <c r="F14" s="18"/>
      <c r="G14" s="19">
        <v>0</v>
      </c>
      <c r="H14" s="18"/>
      <c r="I14" s="19">
        <v>50587500000</v>
      </c>
      <c r="J14" s="18"/>
      <c r="K14" s="19">
        <v>0</v>
      </c>
      <c r="L14" s="18"/>
      <c r="M14" s="19">
        <v>50587500000</v>
      </c>
    </row>
    <row r="15" spans="1:13" ht="40.5" customHeight="1" x14ac:dyDescent="0.2">
      <c r="A15" s="16" t="s">
        <v>20</v>
      </c>
      <c r="C15" s="19">
        <v>0</v>
      </c>
      <c r="D15" s="18"/>
      <c r="E15" s="19">
        <v>0</v>
      </c>
      <c r="F15" s="18"/>
      <c r="G15" s="19">
        <v>0</v>
      </c>
      <c r="H15" s="18"/>
      <c r="I15" s="19">
        <v>1732386651960</v>
      </c>
      <c r="J15" s="18"/>
      <c r="K15" s="19">
        <v>0</v>
      </c>
      <c r="L15" s="18"/>
      <c r="M15" s="19">
        <v>1732386651960</v>
      </c>
    </row>
    <row r="16" spans="1:13" ht="40.5" customHeight="1" x14ac:dyDescent="0.2">
      <c r="A16" s="16" t="s">
        <v>16</v>
      </c>
      <c r="C16" s="19">
        <v>0</v>
      </c>
      <c r="D16" s="18"/>
      <c r="E16" s="19">
        <v>0</v>
      </c>
      <c r="F16" s="18"/>
      <c r="G16" s="19">
        <v>0</v>
      </c>
      <c r="H16" s="18"/>
      <c r="I16" s="19">
        <v>105363890904</v>
      </c>
      <c r="J16" s="18"/>
      <c r="K16" s="19">
        <v>0</v>
      </c>
      <c r="L16" s="18"/>
      <c r="M16" s="19">
        <v>105363890904</v>
      </c>
    </row>
    <row r="17" spans="1:13" ht="40.5" customHeight="1" x14ac:dyDescent="0.2">
      <c r="A17" s="16" t="s">
        <v>27</v>
      </c>
      <c r="C17" s="19">
        <v>0</v>
      </c>
      <c r="D17" s="18"/>
      <c r="E17" s="19">
        <v>0</v>
      </c>
      <c r="F17" s="18"/>
      <c r="G17" s="19">
        <v>0</v>
      </c>
      <c r="H17" s="18"/>
      <c r="I17" s="19">
        <v>666554783440</v>
      </c>
      <c r="J17" s="18"/>
      <c r="K17" s="19">
        <v>0</v>
      </c>
      <c r="L17" s="18"/>
      <c r="M17" s="19">
        <v>666554783440</v>
      </c>
    </row>
    <row r="18" spans="1:13" ht="40.5" customHeight="1" thickBot="1" x14ac:dyDescent="0.25">
      <c r="A18" s="15" t="s">
        <v>30</v>
      </c>
      <c r="C18" s="71">
        <v>0</v>
      </c>
      <c r="D18" s="18"/>
      <c r="E18" s="71">
        <v>0</v>
      </c>
      <c r="F18" s="18"/>
      <c r="G18" s="71">
        <v>0</v>
      </c>
      <c r="H18" s="18"/>
      <c r="I18" s="71">
        <v>234280231650</v>
      </c>
      <c r="J18" s="18"/>
      <c r="K18" s="71">
        <v>0</v>
      </c>
      <c r="L18" s="18"/>
      <c r="M18" s="71">
        <v>234280231650</v>
      </c>
    </row>
    <row r="19" spans="1:13" ht="40.5" customHeight="1" thickBot="1" x14ac:dyDescent="0.25">
      <c r="A19" s="113"/>
      <c r="C19" s="78">
        <f>SUM(C9:C18)</f>
        <v>0</v>
      </c>
      <c r="D19" s="22"/>
      <c r="E19" s="78">
        <f>SUM(E9:E18)</f>
        <v>0</v>
      </c>
      <c r="F19" s="22"/>
      <c r="G19" s="78">
        <f>SUM(G9:G18)</f>
        <v>0</v>
      </c>
      <c r="H19" s="22"/>
      <c r="I19" s="78">
        <f>SUM(I9:I18)</f>
        <v>2920882867102</v>
      </c>
      <c r="J19" s="22"/>
      <c r="K19" s="78">
        <f>SUM(K9:K18)</f>
        <v>0</v>
      </c>
      <c r="L19" s="22"/>
      <c r="M19" s="78">
        <f>SUM(M9:M18)</f>
        <v>2920882867102</v>
      </c>
    </row>
    <row r="20" spans="1:13" ht="13.5" thickTop="1" x14ac:dyDescent="0.2"/>
    <row r="21" spans="1:13" ht="22.5" hidden="1" x14ac:dyDescent="0.2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>
        <f>'درآمد سرمایه گذاری در سهام'!M61</f>
        <v>2920882867102</v>
      </c>
    </row>
    <row r="22" spans="1:13" ht="22.5" hidden="1" x14ac:dyDescent="0.2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>
        <f>M21-M19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4"/>
  <sheetViews>
    <sheetView rightToLeft="1" view="pageBreakPreview" zoomScale="60" zoomScaleNormal="100" workbookViewId="0">
      <selection activeCell="A13" sqref="A13:XFD13"/>
    </sheetView>
  </sheetViews>
  <sheetFormatPr defaultRowHeight="15.75" x14ac:dyDescent="0.4"/>
  <cols>
    <col min="1" max="1" width="43" style="48" bestFit="1" customWidth="1"/>
    <col min="2" max="2" width="1.42578125" style="48" customWidth="1"/>
    <col min="3" max="3" width="21.5703125" style="48" customWidth="1"/>
    <col min="4" max="4" width="1.42578125" style="48" customWidth="1"/>
    <col min="5" max="5" width="32.7109375" style="48" bestFit="1" customWidth="1"/>
    <col min="6" max="6" width="1.42578125" style="48" customWidth="1"/>
    <col min="7" max="7" width="24.7109375" style="48" customWidth="1"/>
    <col min="8" max="8" width="1.42578125" style="48" customWidth="1"/>
    <col min="9" max="9" width="36.140625" style="48" customWidth="1"/>
    <col min="10" max="10" width="1.42578125" style="48" customWidth="1"/>
    <col min="11" max="11" width="40.5703125" style="48" bestFit="1" customWidth="1"/>
    <col min="12" max="12" width="1.42578125" style="48" customWidth="1"/>
    <col min="13" max="16384" width="9.140625" style="48"/>
  </cols>
  <sheetData>
    <row r="1" spans="1:11" ht="39.75" customHeight="1" x14ac:dyDescent="0.4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39.75" customHeight="1" x14ac:dyDescent="0.4">
      <c r="A2" s="182" t="s">
        <v>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39.75" customHeight="1" x14ac:dyDescent="0.4">
      <c r="A3" s="182" t="str">
        <f>درآمد!A3</f>
        <v>دوره یک ماهه منتهی به 30 آبان 1404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ht="39.75" customHeight="1" x14ac:dyDescent="0.4"/>
    <row r="5" spans="1:11" ht="39.75" customHeight="1" x14ac:dyDescent="0.4">
      <c r="A5" s="181" t="s">
        <v>195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1" ht="39.75" customHeight="1" x14ac:dyDescent="0.4">
      <c r="A6" s="85"/>
      <c r="B6" s="85"/>
      <c r="C6" s="85"/>
      <c r="D6" s="85"/>
      <c r="E6" s="85"/>
      <c r="F6" s="85"/>
      <c r="G6" s="85"/>
      <c r="H6" s="85"/>
      <c r="I6" s="183" t="s">
        <v>154</v>
      </c>
      <c r="J6" s="183"/>
      <c r="K6" s="183"/>
    </row>
    <row r="7" spans="1:11" ht="39.75" customHeight="1" thickBot="1" x14ac:dyDescent="0.7">
      <c r="C7" s="87"/>
      <c r="D7" s="87"/>
      <c r="E7" s="87"/>
      <c r="F7" s="87"/>
      <c r="G7" s="87"/>
      <c r="H7" s="87"/>
      <c r="I7" s="57" t="s">
        <v>170</v>
      </c>
      <c r="J7" s="87"/>
      <c r="K7" s="57" t="s">
        <v>171</v>
      </c>
    </row>
    <row r="8" spans="1:11" ht="54.75" customHeight="1" thickBot="1" x14ac:dyDescent="0.65">
      <c r="A8" s="57" t="s">
        <v>131</v>
      </c>
      <c r="B8" s="55"/>
      <c r="C8" s="58" t="s">
        <v>132</v>
      </c>
      <c r="D8" s="55"/>
      <c r="E8" s="58" t="s">
        <v>133</v>
      </c>
      <c r="F8" s="55"/>
      <c r="G8" s="58" t="s">
        <v>134</v>
      </c>
      <c r="H8" s="55"/>
      <c r="I8" s="58" t="s">
        <v>135</v>
      </c>
      <c r="J8" s="55"/>
      <c r="K8" s="58" t="s">
        <v>135</v>
      </c>
    </row>
    <row r="9" spans="1:11" ht="39.75" customHeight="1" x14ac:dyDescent="0.4">
      <c r="A9" s="114" t="s">
        <v>192</v>
      </c>
      <c r="C9" s="27" t="s">
        <v>136</v>
      </c>
      <c r="D9" s="49"/>
      <c r="E9" s="27">
        <v>1000000</v>
      </c>
      <c r="F9" s="49"/>
      <c r="G9" s="27">
        <v>218</v>
      </c>
      <c r="H9" s="49"/>
      <c r="I9" s="27">
        <v>218000000</v>
      </c>
      <c r="J9" s="49"/>
      <c r="K9" s="27">
        <v>21631478084</v>
      </c>
    </row>
    <row r="10" spans="1:11" ht="39" customHeight="1" thickBot="1" x14ac:dyDescent="0.45">
      <c r="A10" s="115" t="s">
        <v>193</v>
      </c>
      <c r="C10" s="107" t="s">
        <v>45</v>
      </c>
      <c r="D10" s="107"/>
      <c r="E10" s="107" t="s">
        <v>194</v>
      </c>
      <c r="F10" s="107"/>
      <c r="G10" s="107">
        <v>0</v>
      </c>
      <c r="H10" s="107"/>
      <c r="I10" s="108">
        <v>0</v>
      </c>
      <c r="J10" s="107"/>
      <c r="K10" s="108">
        <v>2871000000</v>
      </c>
    </row>
    <row r="11" spans="1:11" ht="38.25" customHeight="1" thickBot="1" x14ac:dyDescent="0.45">
      <c r="I11" s="109">
        <f>SUM(I9:I10)</f>
        <v>218000000</v>
      </c>
      <c r="J11" s="51"/>
      <c r="K11" s="109">
        <f>SUM(K9:K10)</f>
        <v>24502478084</v>
      </c>
    </row>
    <row r="12" spans="1:11" ht="16.5" thickTop="1" x14ac:dyDescent="0.4"/>
    <row r="13" spans="1:11" ht="22.5" x14ac:dyDescent="0.4">
      <c r="I13" s="107"/>
      <c r="J13" s="107"/>
      <c r="K13" s="107"/>
    </row>
    <row r="14" spans="1:11" ht="22.5" x14ac:dyDescent="0.4">
      <c r="I14" s="107"/>
      <c r="J14" s="107"/>
      <c r="K14" s="107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6"/>
  <sheetViews>
    <sheetView rightToLeft="1" view="pageBreakPreview" topLeftCell="A3" zoomScale="80" zoomScaleNormal="100" zoomScaleSheetLayoutView="80" workbookViewId="0">
      <selection activeCell="A16" sqref="A16:XFD16"/>
    </sheetView>
  </sheetViews>
  <sheetFormatPr defaultRowHeight="12.75" x14ac:dyDescent="0.2"/>
  <cols>
    <col min="1" max="1" width="39" customWidth="1"/>
    <col min="2" max="2" width="1.42578125" customWidth="1"/>
    <col min="3" max="3" width="24.5703125" customWidth="1"/>
    <col min="4" max="4" width="1.42578125" customWidth="1"/>
    <col min="5" max="5" width="21.7109375" customWidth="1"/>
    <col min="6" max="6" width="1.42578125" customWidth="1"/>
    <col min="7" max="7" width="25.7109375" customWidth="1"/>
    <col min="8" max="8" width="1.42578125" customWidth="1"/>
    <col min="9" max="9" width="28" customWidth="1"/>
    <col min="10" max="10" width="1.42578125" customWidth="1"/>
    <col min="11" max="11" width="28.85546875" customWidth="1"/>
    <col min="12" max="12" width="1.42578125" customWidth="1"/>
    <col min="13" max="13" width="30.85546875" customWidth="1"/>
    <col min="14" max="14" width="1.42578125" customWidth="1"/>
  </cols>
  <sheetData>
    <row r="1" spans="1:13" ht="39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39" customHeight="1" x14ac:dyDescent="0.2">
      <c r="A2" s="162" t="s">
        <v>84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39" customHeight="1" x14ac:dyDescent="0.2">
      <c r="A3" s="162" t="str">
        <f>درآمد!A3</f>
        <v>دوره یک ماهه منتهی به 30 آبان 1404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39" customHeight="1" x14ac:dyDescent="0.2"/>
    <row r="5" spans="1:13" ht="39" customHeight="1" x14ac:dyDescent="0.2">
      <c r="A5" s="161" t="s">
        <v>196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13" ht="39" customHeight="1" x14ac:dyDescent="0.2">
      <c r="A6" s="103"/>
      <c r="B6" s="103"/>
      <c r="C6" s="186" t="s">
        <v>154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ht="39" customHeight="1" thickBot="1" x14ac:dyDescent="0.35">
      <c r="A7" s="194" t="s">
        <v>85</v>
      </c>
      <c r="B7" s="8"/>
      <c r="C7" s="165" t="s">
        <v>170</v>
      </c>
      <c r="D7" s="165"/>
      <c r="E7" s="165"/>
      <c r="F7" s="165"/>
      <c r="G7" s="165"/>
      <c r="H7" s="8"/>
      <c r="I7" s="165" t="s">
        <v>171</v>
      </c>
      <c r="J7" s="165"/>
      <c r="K7" s="165"/>
      <c r="L7" s="165"/>
      <c r="M7" s="165"/>
    </row>
    <row r="8" spans="1:13" ht="39" customHeight="1" thickBot="1" x14ac:dyDescent="0.35">
      <c r="A8" s="165"/>
      <c r="B8" s="8"/>
      <c r="C8" s="14" t="s">
        <v>137</v>
      </c>
      <c r="D8" s="11"/>
      <c r="E8" s="14" t="s">
        <v>129</v>
      </c>
      <c r="F8" s="11"/>
      <c r="G8" s="14" t="s">
        <v>138</v>
      </c>
      <c r="H8" s="8"/>
      <c r="I8" s="14" t="s">
        <v>137</v>
      </c>
      <c r="J8" s="11"/>
      <c r="K8" s="14" t="s">
        <v>129</v>
      </c>
      <c r="L8" s="11"/>
      <c r="M8" s="14" t="s">
        <v>138</v>
      </c>
    </row>
    <row r="9" spans="1:13" ht="39" customHeight="1" x14ac:dyDescent="0.2">
      <c r="A9" s="15" t="s">
        <v>73</v>
      </c>
      <c r="C9" s="17">
        <v>13625238499</v>
      </c>
      <c r="D9" s="18"/>
      <c r="E9" s="17">
        <v>0</v>
      </c>
      <c r="F9" s="18"/>
      <c r="G9" s="17">
        <v>13625238499</v>
      </c>
      <c r="H9" s="18"/>
      <c r="I9" s="17">
        <v>31331091442</v>
      </c>
      <c r="J9" s="18"/>
      <c r="K9" s="17">
        <v>0</v>
      </c>
      <c r="L9" s="18"/>
      <c r="M9" s="17">
        <v>31331091442</v>
      </c>
    </row>
    <row r="10" spans="1:13" ht="39" customHeight="1" x14ac:dyDescent="0.2">
      <c r="A10" s="16" t="s">
        <v>77</v>
      </c>
      <c r="C10" s="19">
        <v>1846442</v>
      </c>
      <c r="D10" s="18"/>
      <c r="E10" s="19">
        <v>0</v>
      </c>
      <c r="F10" s="18"/>
      <c r="G10" s="19">
        <v>1846442</v>
      </c>
      <c r="H10" s="18"/>
      <c r="I10" s="19">
        <v>7282888</v>
      </c>
      <c r="J10" s="18"/>
      <c r="K10" s="19">
        <v>0</v>
      </c>
      <c r="L10" s="18"/>
      <c r="M10" s="19">
        <v>7282888</v>
      </c>
    </row>
    <row r="11" spans="1:13" ht="39" customHeight="1" x14ac:dyDescent="0.2">
      <c r="A11" s="16" t="s">
        <v>114</v>
      </c>
      <c r="C11" s="19">
        <v>0</v>
      </c>
      <c r="D11" s="18"/>
      <c r="E11" s="19">
        <v>0</v>
      </c>
      <c r="F11" s="18"/>
      <c r="G11" s="19">
        <v>0</v>
      </c>
      <c r="H11" s="18"/>
      <c r="I11" s="19">
        <v>832258</v>
      </c>
      <c r="J11" s="18"/>
      <c r="K11" s="19">
        <v>0</v>
      </c>
      <c r="L11" s="18"/>
      <c r="M11" s="19">
        <v>832258</v>
      </c>
    </row>
    <row r="12" spans="1:13" ht="39" customHeight="1" x14ac:dyDescent="0.2">
      <c r="A12" s="15" t="s">
        <v>115</v>
      </c>
      <c r="C12" s="17">
        <v>0</v>
      </c>
      <c r="D12" s="18"/>
      <c r="E12" s="17">
        <v>0</v>
      </c>
      <c r="F12" s="18"/>
      <c r="G12" s="17">
        <v>0</v>
      </c>
      <c r="H12" s="18"/>
      <c r="I12" s="17">
        <v>396445</v>
      </c>
      <c r="J12" s="18"/>
      <c r="K12" s="17">
        <v>0</v>
      </c>
      <c r="L12" s="18"/>
      <c r="M12" s="17">
        <v>396445</v>
      </c>
    </row>
    <row r="13" spans="1:13" ht="39" customHeight="1" thickBot="1" x14ac:dyDescent="0.25">
      <c r="A13" s="16" t="s">
        <v>116</v>
      </c>
      <c r="C13" s="71">
        <v>0</v>
      </c>
      <c r="D13" s="18"/>
      <c r="E13" s="71">
        <v>0</v>
      </c>
      <c r="F13" s="18"/>
      <c r="G13" s="71">
        <v>0</v>
      </c>
      <c r="H13" s="18"/>
      <c r="I13" s="71">
        <v>48524</v>
      </c>
      <c r="J13" s="18"/>
      <c r="K13" s="71">
        <v>0</v>
      </c>
      <c r="L13" s="18"/>
      <c r="M13" s="71">
        <v>48524</v>
      </c>
    </row>
    <row r="14" spans="1:13" ht="39" customHeight="1" thickBot="1" x14ac:dyDescent="0.25">
      <c r="A14" s="113"/>
      <c r="C14" s="69">
        <f>SUM(C9:C13)</f>
        <v>13627084941</v>
      </c>
      <c r="D14" s="18"/>
      <c r="E14" s="69">
        <f>SUM(E9:E13)</f>
        <v>0</v>
      </c>
      <c r="F14" s="18"/>
      <c r="G14" s="69">
        <f>SUM(G9:G13)</f>
        <v>13627084941</v>
      </c>
      <c r="H14" s="18"/>
      <c r="I14" s="69">
        <f>SUM(I9:I13)</f>
        <v>31339651557</v>
      </c>
      <c r="J14" s="18"/>
      <c r="K14" s="69">
        <f>SUM(K9:K13)</f>
        <v>0</v>
      </c>
      <c r="L14" s="18"/>
      <c r="M14" s="69">
        <f>SUM(M9:M13)</f>
        <v>31339651557</v>
      </c>
    </row>
    <row r="15" spans="1:13" ht="13.5" thickTop="1" x14ac:dyDescent="0.2"/>
    <row r="16" spans="1:13" ht="22.5" x14ac:dyDescent="0.2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</sheetData>
  <sortState xmlns:xlrd2="http://schemas.microsoft.com/office/spreadsheetml/2017/richdata2" ref="A9:M13">
    <sortCondition descending="1" ref="M9:M13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view="pageBreakPreview" topLeftCell="A2" zoomScale="60" zoomScaleNormal="100" workbookViewId="0">
      <selection activeCell="A13" sqref="A13:XFD13"/>
    </sheetView>
  </sheetViews>
  <sheetFormatPr defaultRowHeight="15.75" x14ac:dyDescent="0.4"/>
  <cols>
    <col min="1" max="1" width="39" style="45" customWidth="1"/>
    <col min="2" max="2" width="1.42578125" style="45" customWidth="1"/>
    <col min="3" max="3" width="27.28515625" style="45" customWidth="1"/>
    <col min="4" max="4" width="1.42578125" style="45" customWidth="1"/>
    <col min="5" max="5" width="27" style="45" customWidth="1"/>
    <col min="6" max="6" width="1.42578125" style="45" customWidth="1"/>
    <col min="7" max="7" width="28.42578125" style="45" customWidth="1"/>
    <col min="8" max="8" width="1.42578125" style="45" customWidth="1"/>
    <col min="9" max="9" width="26" style="45" customWidth="1"/>
    <col min="10" max="10" width="1.42578125" style="45" customWidth="1"/>
    <col min="11" max="11" width="27" style="45" customWidth="1"/>
    <col min="12" max="12" width="1.42578125" style="45" customWidth="1"/>
    <col min="13" max="13" width="32.42578125" style="45" customWidth="1"/>
    <col min="14" max="14" width="1.42578125" style="45" customWidth="1"/>
    <col min="15" max="15" width="10" style="45" bestFit="1" customWidth="1"/>
    <col min="16" max="16384" width="9.140625" style="45"/>
  </cols>
  <sheetData>
    <row r="1" spans="1:13" ht="39" customHeight="1" x14ac:dyDescent="0.4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39" customHeight="1" x14ac:dyDescent="0.4">
      <c r="A2" s="162" t="s">
        <v>84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39" customHeight="1" x14ac:dyDescent="0.4">
      <c r="A3" s="162" t="str">
        <f>درآمد!A3</f>
        <v>دوره یک ماهه منتهی به 30 آبان 1404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39" customHeight="1" x14ac:dyDescent="0.4"/>
    <row r="5" spans="1:13" ht="39" customHeight="1" x14ac:dyDescent="0.4">
      <c r="A5" s="161" t="s">
        <v>197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13" ht="39" customHeight="1" x14ac:dyDescent="0.4">
      <c r="A6" s="103"/>
      <c r="B6" s="103"/>
      <c r="C6" s="186" t="s">
        <v>154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ht="39" customHeight="1" thickBot="1" x14ac:dyDescent="0.65">
      <c r="A7" s="194" t="s">
        <v>85</v>
      </c>
      <c r="B7" s="46"/>
      <c r="C7" s="165" t="s">
        <v>170</v>
      </c>
      <c r="D7" s="165"/>
      <c r="E7" s="165"/>
      <c r="F7" s="165"/>
      <c r="G7" s="165"/>
      <c r="H7" s="46"/>
      <c r="I7" s="165" t="s">
        <v>171</v>
      </c>
      <c r="J7" s="165"/>
      <c r="K7" s="165"/>
      <c r="L7" s="165"/>
      <c r="M7" s="165"/>
    </row>
    <row r="8" spans="1:13" ht="39" customHeight="1" thickBot="1" x14ac:dyDescent="0.65">
      <c r="A8" s="165"/>
      <c r="B8" s="46"/>
      <c r="C8" s="14" t="s">
        <v>137</v>
      </c>
      <c r="D8" s="47"/>
      <c r="E8" s="14" t="s">
        <v>129</v>
      </c>
      <c r="F8" s="47"/>
      <c r="G8" s="14" t="s">
        <v>138</v>
      </c>
      <c r="H8" s="46"/>
      <c r="I8" s="14" t="s">
        <v>137</v>
      </c>
      <c r="J8" s="47"/>
      <c r="K8" s="14" t="s">
        <v>129</v>
      </c>
      <c r="L8" s="47"/>
      <c r="M8" s="14" t="s">
        <v>138</v>
      </c>
    </row>
    <row r="9" spans="1:13" ht="39" customHeight="1" x14ac:dyDescent="0.4">
      <c r="A9" s="15" t="s">
        <v>157</v>
      </c>
      <c r="C9" s="17">
        <v>1315733</v>
      </c>
      <c r="D9" s="50"/>
      <c r="E9" s="17">
        <v>0</v>
      </c>
      <c r="F9" s="50"/>
      <c r="G9" s="17">
        <v>1315733</v>
      </c>
      <c r="H9" s="50"/>
      <c r="I9" s="17">
        <v>832090555</v>
      </c>
      <c r="J9" s="50"/>
      <c r="K9" s="17">
        <v>0</v>
      </c>
      <c r="L9" s="50"/>
      <c r="M9" s="17">
        <v>832090555</v>
      </c>
    </row>
    <row r="10" spans="1:13" ht="39" customHeight="1" thickBot="1" x14ac:dyDescent="0.45">
      <c r="A10" s="16" t="s">
        <v>159</v>
      </c>
      <c r="C10" s="71">
        <v>4346545</v>
      </c>
      <c r="D10" s="50"/>
      <c r="E10" s="71">
        <v>0</v>
      </c>
      <c r="F10" s="50"/>
      <c r="G10" s="71">
        <v>4346545</v>
      </c>
      <c r="H10" s="50"/>
      <c r="I10" s="71">
        <v>42619501</v>
      </c>
      <c r="J10" s="50"/>
      <c r="K10" s="71">
        <v>0</v>
      </c>
      <c r="L10" s="50"/>
      <c r="M10" s="71">
        <v>42619501</v>
      </c>
    </row>
    <row r="11" spans="1:13" ht="39" customHeight="1" thickBot="1" x14ac:dyDescent="0.45">
      <c r="A11" s="113" t="s">
        <v>33</v>
      </c>
      <c r="C11" s="78">
        <f>SUM(C9:C10)</f>
        <v>5662278</v>
      </c>
      <c r="D11" s="52"/>
      <c r="E11" s="78">
        <f>SUM(E9:E10)</f>
        <v>0</v>
      </c>
      <c r="F11" s="52"/>
      <c r="G11" s="78">
        <f>SUM(G9:G10)</f>
        <v>5662278</v>
      </c>
      <c r="H11" s="52"/>
      <c r="I11" s="78">
        <f>SUM(I9:I10)</f>
        <v>874710056</v>
      </c>
      <c r="J11" s="52"/>
      <c r="K11" s="78">
        <f>SUM(K9:K10)</f>
        <v>0</v>
      </c>
      <c r="L11" s="52"/>
      <c r="M11" s="78">
        <f>SUM(M9:M10)</f>
        <v>874710056</v>
      </c>
    </row>
    <row r="12" spans="1:13" ht="16.5" thickTop="1" x14ac:dyDescent="0.4"/>
    <row r="13" spans="1:13" ht="22.5" x14ac:dyDescent="0.4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66"/>
  <sheetViews>
    <sheetView rightToLeft="1" view="pageBreakPreview" topLeftCell="G61" zoomScale="71" zoomScaleNormal="100" zoomScaleSheetLayoutView="71" workbookViewId="0">
      <selection activeCell="G70" sqref="G70"/>
    </sheetView>
  </sheetViews>
  <sheetFormatPr defaultRowHeight="54.75" x14ac:dyDescent="1.25"/>
  <cols>
    <col min="1" max="1" width="46.28515625" style="48" customWidth="1"/>
    <col min="2" max="2" width="1.28515625" style="48" customWidth="1"/>
    <col min="3" max="3" width="37.28515625" style="48" customWidth="1"/>
    <col min="4" max="4" width="1.28515625" style="48" customWidth="1"/>
    <col min="5" max="5" width="42.28515625" style="48" customWidth="1"/>
    <col min="6" max="6" width="1.28515625" style="48" customWidth="1"/>
    <col min="7" max="7" width="38.5703125" style="48" customWidth="1"/>
    <col min="8" max="8" width="1.28515625" style="48" customWidth="1"/>
    <col min="9" max="9" width="38.42578125" style="48" customWidth="1"/>
    <col min="10" max="10" width="1.28515625" style="48" customWidth="1"/>
    <col min="11" max="11" width="39.140625" style="48" customWidth="1"/>
    <col min="12" max="12" width="1.28515625" style="48" customWidth="1"/>
    <col min="13" max="13" width="39.140625" style="48" customWidth="1"/>
    <col min="14" max="14" width="1.28515625" style="48" customWidth="1"/>
    <col min="15" max="15" width="39.5703125" style="48" customWidth="1"/>
    <col min="16" max="16" width="1.28515625" style="48" customWidth="1"/>
    <col min="17" max="17" width="35.85546875" style="48" customWidth="1"/>
    <col min="18" max="18" width="1.28515625" style="48" customWidth="1"/>
    <col min="19" max="19" width="49.140625" style="147" bestFit="1" customWidth="1"/>
    <col min="20" max="20" width="21.85546875" style="48" bestFit="1" customWidth="1"/>
    <col min="21" max="21" width="18" style="48" bestFit="1" customWidth="1"/>
    <col min="22" max="22" width="22.140625" style="48" bestFit="1" customWidth="1"/>
    <col min="23" max="23" width="15.42578125" style="48" bestFit="1" customWidth="1"/>
    <col min="24" max="16384" width="9.140625" style="48"/>
  </cols>
  <sheetData>
    <row r="1" spans="1:18" ht="39" customHeight="1" x14ac:dyDescent="1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8" ht="39" customHeight="1" x14ac:dyDescent="1.25">
      <c r="A2" s="182" t="s">
        <v>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22"/>
    </row>
    <row r="3" spans="1:18" ht="39" customHeight="1" x14ac:dyDescent="1.25">
      <c r="A3" s="182" t="s">
        <v>150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22"/>
    </row>
    <row r="4" spans="1:18" ht="39" customHeight="1" x14ac:dyDescent="1.25"/>
    <row r="5" spans="1:18" ht="39" customHeight="1" x14ac:dyDescent="1.25">
      <c r="A5" s="181" t="s">
        <v>229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23"/>
    </row>
    <row r="6" spans="1:18" ht="39" customHeight="1" x14ac:dyDescent="1.25">
      <c r="A6" s="106"/>
      <c r="B6" s="106"/>
      <c r="C6" s="195" t="s">
        <v>154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23"/>
    </row>
    <row r="7" spans="1:18" ht="39" customHeight="1" thickBot="1" x14ac:dyDescent="1.3">
      <c r="A7" s="196" t="s">
        <v>85</v>
      </c>
      <c r="B7" s="55"/>
      <c r="C7" s="172" t="s">
        <v>170</v>
      </c>
      <c r="D7" s="172"/>
      <c r="E7" s="172"/>
      <c r="F7" s="172"/>
      <c r="G7" s="172"/>
      <c r="H7" s="172"/>
      <c r="I7" s="172"/>
      <c r="J7" s="55"/>
      <c r="K7" s="172" t="s">
        <v>171</v>
      </c>
      <c r="L7" s="172"/>
      <c r="M7" s="172"/>
      <c r="N7" s="172"/>
      <c r="O7" s="172"/>
      <c r="P7" s="172"/>
      <c r="Q7" s="172"/>
      <c r="R7" s="124"/>
    </row>
    <row r="8" spans="1:18" ht="54.75" customHeight="1" thickBot="1" x14ac:dyDescent="1.3">
      <c r="A8" s="172"/>
      <c r="B8" s="55"/>
      <c r="C8" s="58" t="s">
        <v>9</v>
      </c>
      <c r="D8" s="56"/>
      <c r="E8" s="58" t="s">
        <v>11</v>
      </c>
      <c r="F8" s="56"/>
      <c r="G8" s="58" t="s">
        <v>140</v>
      </c>
      <c r="H8" s="56"/>
      <c r="I8" s="58" t="s">
        <v>146</v>
      </c>
      <c r="J8" s="55"/>
      <c r="K8" s="58" t="s">
        <v>9</v>
      </c>
      <c r="L8" s="56"/>
      <c r="M8" s="58" t="s">
        <v>11</v>
      </c>
      <c r="N8" s="56"/>
      <c r="O8" s="58" t="s">
        <v>140</v>
      </c>
      <c r="P8" s="56"/>
      <c r="Q8" s="58" t="s">
        <v>146</v>
      </c>
      <c r="R8" s="126"/>
    </row>
    <row r="9" spans="1:18" ht="39" customHeight="1" x14ac:dyDescent="1.25">
      <c r="A9" s="42" t="s">
        <v>18</v>
      </c>
      <c r="B9" s="116"/>
      <c r="C9" s="25">
        <v>586608694</v>
      </c>
      <c r="D9" s="49"/>
      <c r="E9" s="25">
        <v>8751411669890</v>
      </c>
      <c r="F9" s="49"/>
      <c r="G9" s="25">
        <v>-8840260312922</v>
      </c>
      <c r="H9" s="49"/>
      <c r="I9" s="25">
        <f t="shared" ref="I9:I14" si="0">E9+G9</f>
        <v>-88848643032</v>
      </c>
      <c r="J9" s="49"/>
      <c r="K9" s="25">
        <v>586608694</v>
      </c>
      <c r="L9" s="49"/>
      <c r="M9" s="25">
        <v>8751411669890</v>
      </c>
      <c r="N9" s="49"/>
      <c r="O9" s="25">
        <v>-6624063935477</v>
      </c>
      <c r="P9" s="49"/>
      <c r="Q9" s="25">
        <f t="shared" ref="Q9:Q14" si="1">M9+O9</f>
        <v>2127347734413</v>
      </c>
      <c r="R9" s="125"/>
    </row>
    <row r="10" spans="1:18" ht="39" customHeight="1" x14ac:dyDescent="1.25">
      <c r="A10" s="42" t="s">
        <v>16</v>
      </c>
      <c r="B10" s="116"/>
      <c r="C10" s="25">
        <v>20225000</v>
      </c>
      <c r="D10" s="49"/>
      <c r="E10" s="25">
        <v>1268154219750</v>
      </c>
      <c r="F10" s="49"/>
      <c r="G10" s="25">
        <v>-1004494177650</v>
      </c>
      <c r="H10" s="49"/>
      <c r="I10" s="25">
        <f t="shared" si="0"/>
        <v>263660042100</v>
      </c>
      <c r="J10" s="49"/>
      <c r="K10" s="25">
        <v>20225000</v>
      </c>
      <c r="L10" s="49"/>
      <c r="M10" s="25">
        <v>1268154219750</v>
      </c>
      <c r="N10" s="49"/>
      <c r="O10" s="25">
        <v>-857772456077</v>
      </c>
      <c r="P10" s="49"/>
      <c r="Q10" s="25">
        <f t="shared" si="1"/>
        <v>410381763673</v>
      </c>
      <c r="R10" s="121"/>
    </row>
    <row r="11" spans="1:18" ht="39" customHeight="1" x14ac:dyDescent="1.25">
      <c r="A11" s="43" t="s">
        <v>28</v>
      </c>
      <c r="B11" s="116"/>
      <c r="C11" s="27">
        <v>78000000</v>
      </c>
      <c r="D11" s="49"/>
      <c r="E11" s="27">
        <v>875274285600</v>
      </c>
      <c r="F11" s="49"/>
      <c r="G11" s="27">
        <v>-789705609784</v>
      </c>
      <c r="H11" s="49"/>
      <c r="I11" s="25">
        <f t="shared" si="0"/>
        <v>85568675816</v>
      </c>
      <c r="J11" s="49"/>
      <c r="K11" s="27">
        <v>78000000</v>
      </c>
      <c r="L11" s="49"/>
      <c r="M11" s="27">
        <v>875274285600</v>
      </c>
      <c r="N11" s="49"/>
      <c r="O11" s="27">
        <v>-786895937485</v>
      </c>
      <c r="P11" s="49"/>
      <c r="Q11" s="25">
        <f t="shared" si="1"/>
        <v>88378348115</v>
      </c>
      <c r="R11" s="121"/>
    </row>
    <row r="12" spans="1:18" ht="39" customHeight="1" x14ac:dyDescent="1.25">
      <c r="A12" s="42" t="s">
        <v>31</v>
      </c>
      <c r="B12" s="116"/>
      <c r="C12" s="25">
        <v>140600000</v>
      </c>
      <c r="D12" s="49"/>
      <c r="E12" s="25">
        <v>386075159712</v>
      </c>
      <c r="F12" s="49"/>
      <c r="G12" s="25">
        <v>-409833041640</v>
      </c>
      <c r="H12" s="49"/>
      <c r="I12" s="25">
        <f t="shared" si="0"/>
        <v>-23757881928</v>
      </c>
      <c r="J12" s="49"/>
      <c r="K12" s="25">
        <v>140600000</v>
      </c>
      <c r="L12" s="49"/>
      <c r="M12" s="25">
        <v>386075159712</v>
      </c>
      <c r="N12" s="49"/>
      <c r="O12" s="25">
        <v>-360788775364</v>
      </c>
      <c r="P12" s="49"/>
      <c r="Q12" s="25">
        <f t="shared" si="1"/>
        <v>25286384348</v>
      </c>
      <c r="R12" s="121"/>
    </row>
    <row r="13" spans="1:18" ht="39" customHeight="1" x14ac:dyDescent="1.25">
      <c r="A13" s="42" t="s">
        <v>23</v>
      </c>
      <c r="B13" s="116"/>
      <c r="C13" s="25">
        <v>7146458</v>
      </c>
      <c r="D13" s="49"/>
      <c r="E13" s="25">
        <v>112399760130</v>
      </c>
      <c r="F13" s="49"/>
      <c r="G13" s="25">
        <v>-113163731940</v>
      </c>
      <c r="H13" s="49"/>
      <c r="I13" s="25">
        <f t="shared" si="0"/>
        <v>-763971810</v>
      </c>
      <c r="J13" s="49"/>
      <c r="K13" s="25">
        <v>7146458</v>
      </c>
      <c r="L13" s="49"/>
      <c r="M13" s="25">
        <v>112399760130</v>
      </c>
      <c r="N13" s="49"/>
      <c r="O13" s="25">
        <v>-103851723728</v>
      </c>
      <c r="P13" s="49"/>
      <c r="Q13" s="25">
        <f t="shared" si="1"/>
        <v>8548036402</v>
      </c>
      <c r="R13" s="121"/>
    </row>
    <row r="14" spans="1:18" ht="39" customHeight="1" x14ac:dyDescent="1.25">
      <c r="A14" s="42" t="s">
        <v>22</v>
      </c>
      <c r="B14" s="116"/>
      <c r="C14" s="25">
        <v>30718316</v>
      </c>
      <c r="D14" s="49"/>
      <c r="E14" s="25">
        <v>56632219797</v>
      </c>
      <c r="F14" s="49"/>
      <c r="G14" s="25">
        <v>-62003839561</v>
      </c>
      <c r="H14" s="49"/>
      <c r="I14" s="25">
        <f t="shared" si="0"/>
        <v>-5371619764</v>
      </c>
      <c r="J14" s="49"/>
      <c r="K14" s="25">
        <v>30718316</v>
      </c>
      <c r="L14" s="49"/>
      <c r="M14" s="25">
        <v>56632219797</v>
      </c>
      <c r="N14" s="49"/>
      <c r="O14" s="25">
        <v>-52313821905</v>
      </c>
      <c r="P14" s="49"/>
      <c r="Q14" s="25">
        <f t="shared" si="1"/>
        <v>4318397892</v>
      </c>
      <c r="R14" s="121"/>
    </row>
    <row r="15" spans="1:18" ht="39" customHeight="1" x14ac:dyDescent="1.25">
      <c r="A15" s="42" t="s">
        <v>207</v>
      </c>
      <c r="B15" s="136"/>
      <c r="C15" s="25">
        <v>10280000</v>
      </c>
      <c r="D15" s="25"/>
      <c r="E15" s="25">
        <v>503201168</v>
      </c>
      <c r="F15" s="25"/>
      <c r="G15" s="25">
        <v>-849800000</v>
      </c>
      <c r="H15" s="25"/>
      <c r="I15" s="25">
        <v>346598832</v>
      </c>
      <c r="J15" s="49"/>
      <c r="K15" s="25">
        <v>10280000</v>
      </c>
      <c r="L15" s="49"/>
      <c r="M15" s="25">
        <v>503201168</v>
      </c>
      <c r="N15" s="25"/>
      <c r="O15" s="25">
        <v>-849800000</v>
      </c>
      <c r="P15" s="49"/>
      <c r="Q15" s="25">
        <v>346598832</v>
      </c>
      <c r="R15" s="121"/>
    </row>
    <row r="16" spans="1:18" ht="39" customHeight="1" x14ac:dyDescent="1.25">
      <c r="A16" s="42" t="s">
        <v>210</v>
      </c>
      <c r="B16" s="136"/>
      <c r="C16" s="25">
        <v>2571000</v>
      </c>
      <c r="D16" s="25"/>
      <c r="E16" s="25">
        <v>259403538</v>
      </c>
      <c r="F16" s="25"/>
      <c r="G16" s="25">
        <v>-259619999</v>
      </c>
      <c r="H16" s="25"/>
      <c r="I16" s="25">
        <v>216461</v>
      </c>
      <c r="J16" s="49"/>
      <c r="K16" s="25">
        <v>2571000</v>
      </c>
      <c r="L16" s="49"/>
      <c r="M16" s="25">
        <v>259403538</v>
      </c>
      <c r="N16" s="25"/>
      <c r="O16" s="25">
        <v>-259619999</v>
      </c>
      <c r="P16" s="49"/>
      <c r="Q16" s="25">
        <v>216461</v>
      </c>
      <c r="R16" s="121"/>
    </row>
    <row r="17" spans="1:18" ht="39" customHeight="1" x14ac:dyDescent="1.25">
      <c r="A17" s="42" t="s">
        <v>208</v>
      </c>
      <c r="B17" s="136"/>
      <c r="C17" s="25">
        <v>3500000</v>
      </c>
      <c r="D17" s="25"/>
      <c r="E17" s="25">
        <v>83913480</v>
      </c>
      <c r="F17" s="25"/>
      <c r="G17" s="25">
        <f>E17+I17</f>
        <v>69979400</v>
      </c>
      <c r="H17" s="25"/>
      <c r="I17" s="25">
        <v>-13934080</v>
      </c>
      <c r="J17" s="49"/>
      <c r="K17" s="25">
        <v>3500000</v>
      </c>
      <c r="L17" s="49"/>
      <c r="M17" s="25">
        <v>83913480</v>
      </c>
      <c r="N17" s="25"/>
      <c r="O17" s="25">
        <v>-83976670</v>
      </c>
      <c r="P17" s="49"/>
      <c r="Q17" s="25">
        <v>63190</v>
      </c>
      <c r="R17" s="121"/>
    </row>
    <row r="18" spans="1:18" ht="39" customHeight="1" x14ac:dyDescent="1.25">
      <c r="A18" s="42" t="s">
        <v>209</v>
      </c>
      <c r="B18" s="136"/>
      <c r="C18" s="27">
        <v>3000000</v>
      </c>
      <c r="D18" s="25"/>
      <c r="E18" s="27">
        <v>59938200</v>
      </c>
      <c r="F18" s="25"/>
      <c r="G18" s="25">
        <v>-60000000</v>
      </c>
      <c r="H18" s="25"/>
      <c r="I18" s="25">
        <v>61800</v>
      </c>
      <c r="J18" s="49"/>
      <c r="K18" s="27">
        <v>3000000</v>
      </c>
      <c r="L18" s="49"/>
      <c r="M18" s="27">
        <v>59938200</v>
      </c>
      <c r="N18" s="25"/>
      <c r="O18" s="25">
        <v>-60000000</v>
      </c>
      <c r="P18" s="49"/>
      <c r="Q18" s="25">
        <v>61800</v>
      </c>
      <c r="R18" s="121"/>
    </row>
    <row r="19" spans="1:18" ht="39" customHeight="1" x14ac:dyDescent="1.25">
      <c r="A19" s="42" t="s">
        <v>213</v>
      </c>
      <c r="B19" s="136"/>
      <c r="C19" s="27">
        <v>1000</v>
      </c>
      <c r="D19" s="25"/>
      <c r="E19" s="27">
        <v>549433</v>
      </c>
      <c r="F19" s="25"/>
      <c r="G19" s="27">
        <v>-549999</v>
      </c>
      <c r="H19" s="25"/>
      <c r="I19" s="25">
        <v>566</v>
      </c>
      <c r="J19" s="49"/>
      <c r="K19" s="27">
        <v>1000</v>
      </c>
      <c r="L19" s="49"/>
      <c r="M19" s="27">
        <v>549433</v>
      </c>
      <c r="N19" s="25"/>
      <c r="O19" s="27">
        <v>-549999</v>
      </c>
      <c r="P19" s="49"/>
      <c r="Q19" s="25">
        <v>566</v>
      </c>
      <c r="R19" s="121"/>
    </row>
    <row r="20" spans="1:18" ht="39" customHeight="1" x14ac:dyDescent="1.25">
      <c r="A20" s="42" t="s">
        <v>211</v>
      </c>
      <c r="B20" s="136"/>
      <c r="C20" s="25">
        <v>1227000</v>
      </c>
      <c r="D20" s="25"/>
      <c r="E20" s="25">
        <v>61286809</v>
      </c>
      <c r="F20" s="25"/>
      <c r="G20" s="25">
        <f>E20+I20</f>
        <v>61349999</v>
      </c>
      <c r="H20" s="25"/>
      <c r="I20" s="25">
        <v>63190</v>
      </c>
      <c r="J20" s="49"/>
      <c r="K20" s="25">
        <v>1227000</v>
      </c>
      <c r="L20" s="49"/>
      <c r="M20" s="25">
        <v>61286809</v>
      </c>
      <c r="N20" s="49"/>
      <c r="O20" s="25">
        <f>M20+Q20</f>
        <v>47373329</v>
      </c>
      <c r="P20" s="49"/>
      <c r="Q20" s="25">
        <v>-13913480</v>
      </c>
      <c r="R20" s="121"/>
    </row>
    <row r="21" spans="1:18" ht="39" customHeight="1" x14ac:dyDescent="1.25">
      <c r="A21" s="42" t="s">
        <v>32</v>
      </c>
      <c r="B21" s="116"/>
      <c r="C21" s="25">
        <v>453765</v>
      </c>
      <c r="D21" s="49"/>
      <c r="E21" s="25">
        <v>478358246</v>
      </c>
      <c r="F21" s="49"/>
      <c r="G21" s="25">
        <v>-553139535</v>
      </c>
      <c r="H21" s="49"/>
      <c r="I21" s="25">
        <f>E21+G21</f>
        <v>-74781289</v>
      </c>
      <c r="J21" s="49"/>
      <c r="K21" s="25">
        <v>453765</v>
      </c>
      <c r="L21" s="49"/>
      <c r="M21" s="25">
        <v>478358246</v>
      </c>
      <c r="N21" s="49"/>
      <c r="O21" s="25">
        <v>-553139535</v>
      </c>
      <c r="P21" s="49"/>
      <c r="Q21" s="25">
        <f>M21+O21</f>
        <v>-74781289</v>
      </c>
      <c r="R21" s="121"/>
    </row>
    <row r="22" spans="1:18" ht="39" customHeight="1" x14ac:dyDescent="1.25">
      <c r="A22" s="42" t="s">
        <v>212</v>
      </c>
      <c r="B22" s="136"/>
      <c r="C22" s="25">
        <v>648000</v>
      </c>
      <c r="D22" s="25"/>
      <c r="E22" s="25">
        <v>218151072</v>
      </c>
      <c r="F22" s="25"/>
      <c r="G22" s="25">
        <f>E22+I22</f>
        <v>97099884</v>
      </c>
      <c r="H22" s="25"/>
      <c r="I22" s="25">
        <v>-121051188</v>
      </c>
      <c r="J22" s="49"/>
      <c r="K22" s="25">
        <v>648000</v>
      </c>
      <c r="L22" s="49"/>
      <c r="M22" s="25">
        <v>218151072</v>
      </c>
      <c r="N22" s="49"/>
      <c r="O22" s="25">
        <f>M22+Q22</f>
        <v>129600000</v>
      </c>
      <c r="P22" s="49"/>
      <c r="Q22" s="25">
        <v>-88551072</v>
      </c>
      <c r="R22" s="121"/>
    </row>
    <row r="23" spans="1:18" ht="39" customHeight="1" x14ac:dyDescent="1.25">
      <c r="A23" s="42" t="s">
        <v>29</v>
      </c>
      <c r="B23" s="116"/>
      <c r="C23" s="25">
        <v>964252</v>
      </c>
      <c r="D23" s="49"/>
      <c r="E23" s="25">
        <v>1980031891</v>
      </c>
      <c r="F23" s="49"/>
      <c r="G23" s="25">
        <v>-1986612146</v>
      </c>
      <c r="H23" s="49"/>
      <c r="I23" s="25">
        <f>E23+G23</f>
        <v>-6580255</v>
      </c>
      <c r="J23" s="49"/>
      <c r="K23" s="25">
        <v>964252</v>
      </c>
      <c r="L23" s="49"/>
      <c r="M23" s="25">
        <v>1980031891</v>
      </c>
      <c r="N23" s="49"/>
      <c r="O23" s="25">
        <v>-2140280437</v>
      </c>
      <c r="P23" s="49"/>
      <c r="Q23" s="25">
        <f>M23+O23</f>
        <v>-160248546</v>
      </c>
      <c r="R23" s="121"/>
    </row>
    <row r="24" spans="1:18" ht="39" customHeight="1" x14ac:dyDescent="1.25">
      <c r="A24" s="42" t="s">
        <v>206</v>
      </c>
      <c r="B24" s="116"/>
      <c r="C24" s="25">
        <v>15914000</v>
      </c>
      <c r="D24" s="49"/>
      <c r="E24" s="25">
        <v>2368743678</v>
      </c>
      <c r="F24" s="49"/>
      <c r="G24" s="25">
        <f>E24+I24</f>
        <v>1317105238</v>
      </c>
      <c r="H24" s="49"/>
      <c r="I24" s="25">
        <v>-1051638440</v>
      </c>
      <c r="J24" s="49"/>
      <c r="K24" s="25">
        <v>15914000</v>
      </c>
      <c r="L24" s="49"/>
      <c r="M24" s="25">
        <v>2368743678</v>
      </c>
      <c r="N24" s="49"/>
      <c r="O24" s="25">
        <f>M24+Q24</f>
        <v>1935960000</v>
      </c>
      <c r="P24" s="49"/>
      <c r="Q24" s="25">
        <v>-432783678</v>
      </c>
      <c r="R24" s="121"/>
    </row>
    <row r="25" spans="1:18" ht="39" customHeight="1" x14ac:dyDescent="1.25">
      <c r="A25" s="42" t="s">
        <v>21</v>
      </c>
      <c r="B25" s="116"/>
      <c r="C25" s="25">
        <v>356000000</v>
      </c>
      <c r="D25" s="49"/>
      <c r="E25" s="25">
        <v>180710555520</v>
      </c>
      <c r="F25" s="49"/>
      <c r="G25" s="25">
        <v>-190435412831</v>
      </c>
      <c r="H25" s="49"/>
      <c r="I25" s="25">
        <f t="shared" ref="I25:I34" si="2">E25+G25</f>
        <v>-9724857311</v>
      </c>
      <c r="J25" s="49"/>
      <c r="K25" s="25">
        <v>356000000</v>
      </c>
      <c r="L25" s="49"/>
      <c r="M25" s="25">
        <v>180710555520</v>
      </c>
      <c r="N25" s="49"/>
      <c r="O25" s="25">
        <v>-188940038038</v>
      </c>
      <c r="P25" s="49"/>
      <c r="Q25" s="25">
        <f t="shared" ref="Q25:Q34" si="3">M25+O25</f>
        <v>-8229482518</v>
      </c>
      <c r="R25" s="121"/>
    </row>
    <row r="26" spans="1:18" ht="39" customHeight="1" x14ac:dyDescent="1.25">
      <c r="A26" s="42" t="s">
        <v>25</v>
      </c>
      <c r="B26" s="116"/>
      <c r="C26" s="25">
        <v>16400000</v>
      </c>
      <c r="D26" s="49"/>
      <c r="E26" s="25">
        <v>68860426272</v>
      </c>
      <c r="F26" s="49"/>
      <c r="G26" s="25">
        <v>-74168224840</v>
      </c>
      <c r="H26" s="49"/>
      <c r="I26" s="25">
        <f t="shared" si="2"/>
        <v>-5307798568</v>
      </c>
      <c r="J26" s="49"/>
      <c r="K26" s="25">
        <v>16400000</v>
      </c>
      <c r="L26" s="49"/>
      <c r="M26" s="25">
        <v>68860426272</v>
      </c>
      <c r="N26" s="49"/>
      <c r="O26" s="25">
        <v>-77294116523</v>
      </c>
      <c r="P26" s="49"/>
      <c r="Q26" s="25">
        <f t="shared" si="3"/>
        <v>-8433690251</v>
      </c>
      <c r="R26" s="121"/>
    </row>
    <row r="27" spans="1:18" ht="39" customHeight="1" x14ac:dyDescent="1.25">
      <c r="A27" s="42" t="s">
        <v>17</v>
      </c>
      <c r="B27" s="116"/>
      <c r="C27" s="25">
        <v>24000000</v>
      </c>
      <c r="D27" s="49"/>
      <c r="E27" s="25">
        <v>160917609600</v>
      </c>
      <c r="F27" s="49"/>
      <c r="G27" s="25">
        <v>-130457097194</v>
      </c>
      <c r="H27" s="49"/>
      <c r="I27" s="25">
        <f t="shared" si="2"/>
        <v>30460512406</v>
      </c>
      <c r="J27" s="49"/>
      <c r="K27" s="25">
        <v>24000000</v>
      </c>
      <c r="L27" s="49"/>
      <c r="M27" s="25">
        <v>160917609600</v>
      </c>
      <c r="N27" s="49"/>
      <c r="O27" s="25">
        <v>-172984403279</v>
      </c>
      <c r="P27" s="49"/>
      <c r="Q27" s="25">
        <f t="shared" si="3"/>
        <v>-12066793679</v>
      </c>
      <c r="R27" s="121"/>
    </row>
    <row r="28" spans="1:18" ht="39" customHeight="1" x14ac:dyDescent="1.25">
      <c r="A28" s="42" t="s">
        <v>19</v>
      </c>
      <c r="B28" s="116"/>
      <c r="C28" s="25">
        <v>7795094</v>
      </c>
      <c r="D28" s="49"/>
      <c r="E28" s="25">
        <v>68233126822</v>
      </c>
      <c r="F28" s="49"/>
      <c r="G28" s="25">
        <v>-60202110659</v>
      </c>
      <c r="H28" s="49"/>
      <c r="I28" s="25">
        <f t="shared" si="2"/>
        <v>8031016163</v>
      </c>
      <c r="J28" s="49"/>
      <c r="K28" s="25">
        <v>7795094</v>
      </c>
      <c r="L28" s="49"/>
      <c r="M28" s="25">
        <v>68233126822</v>
      </c>
      <c r="N28" s="49"/>
      <c r="O28" s="25">
        <v>-115425432349</v>
      </c>
      <c r="P28" s="49"/>
      <c r="Q28" s="25">
        <f t="shared" si="3"/>
        <v>-47192305527</v>
      </c>
      <c r="R28" s="121"/>
    </row>
    <row r="29" spans="1:18" ht="39" customHeight="1" x14ac:dyDescent="1.25">
      <c r="A29" s="42" t="s">
        <v>26</v>
      </c>
      <c r="B29" s="116"/>
      <c r="C29" s="25">
        <v>132918399</v>
      </c>
      <c r="D29" s="49"/>
      <c r="E29" s="25">
        <v>293260777285</v>
      </c>
      <c r="F29" s="49"/>
      <c r="G29" s="25">
        <v>-300565733240</v>
      </c>
      <c r="H29" s="49"/>
      <c r="I29" s="25">
        <f t="shared" si="2"/>
        <v>-7304955955</v>
      </c>
      <c r="J29" s="49"/>
      <c r="K29" s="25">
        <v>132918399</v>
      </c>
      <c r="L29" s="49"/>
      <c r="M29" s="25">
        <v>293260777285</v>
      </c>
      <c r="N29" s="49"/>
      <c r="O29" s="25">
        <v>-411388559056</v>
      </c>
      <c r="P29" s="49"/>
      <c r="Q29" s="25">
        <f t="shared" si="3"/>
        <v>-118127781771</v>
      </c>
      <c r="R29" s="121"/>
    </row>
    <row r="30" spans="1:18" ht="39" customHeight="1" x14ac:dyDescent="1.25">
      <c r="A30" s="42" t="s">
        <v>15</v>
      </c>
      <c r="B30" s="116"/>
      <c r="C30" s="25">
        <v>336767463</v>
      </c>
      <c r="D30" s="49"/>
      <c r="E30" s="25">
        <v>867863209378</v>
      </c>
      <c r="F30" s="49"/>
      <c r="G30" s="25">
        <v>-814778631213</v>
      </c>
      <c r="H30" s="49"/>
      <c r="I30" s="25">
        <f t="shared" si="2"/>
        <v>53084578165</v>
      </c>
      <c r="J30" s="49"/>
      <c r="K30" s="25">
        <v>336767463</v>
      </c>
      <c r="L30" s="49"/>
      <c r="M30" s="25">
        <v>867863209378</v>
      </c>
      <c r="N30" s="49"/>
      <c r="O30" s="25">
        <v>-1084399577466</v>
      </c>
      <c r="P30" s="49"/>
      <c r="Q30" s="25">
        <f t="shared" si="3"/>
        <v>-216536368088</v>
      </c>
      <c r="R30" s="121"/>
    </row>
    <row r="31" spans="1:18" ht="39" customHeight="1" x14ac:dyDescent="1.25">
      <c r="A31" s="42" t="s">
        <v>24</v>
      </c>
      <c r="B31" s="116"/>
      <c r="C31" s="25">
        <v>1564079621</v>
      </c>
      <c r="D31" s="49"/>
      <c r="E31" s="25">
        <v>5287259984011</v>
      </c>
      <c r="F31" s="49"/>
      <c r="G31" s="25">
        <v>-5184931407058</v>
      </c>
      <c r="H31" s="49"/>
      <c r="I31" s="25">
        <f t="shared" si="2"/>
        <v>102328576953</v>
      </c>
      <c r="J31" s="49"/>
      <c r="K31" s="25">
        <v>1564079621</v>
      </c>
      <c r="L31" s="49"/>
      <c r="M31" s="25">
        <v>5287259984011</v>
      </c>
      <c r="N31" s="49"/>
      <c r="O31" s="25">
        <v>-6200912511182</v>
      </c>
      <c r="P31" s="49"/>
      <c r="Q31" s="25">
        <f t="shared" si="3"/>
        <v>-913652527171</v>
      </c>
      <c r="R31" s="121"/>
    </row>
    <row r="32" spans="1:18" ht="39" customHeight="1" x14ac:dyDescent="1.25">
      <c r="A32" s="42" t="s">
        <v>30</v>
      </c>
      <c r="B32" s="116"/>
      <c r="C32" s="25">
        <v>1565420411</v>
      </c>
      <c r="D32" s="49"/>
      <c r="E32" s="25">
        <v>4309455555048</v>
      </c>
      <c r="F32" s="49"/>
      <c r="G32" s="25">
        <v>-3977982427073</v>
      </c>
      <c r="H32" s="49"/>
      <c r="I32" s="25">
        <f t="shared" si="2"/>
        <v>331473127975</v>
      </c>
      <c r="J32" s="49"/>
      <c r="K32" s="25">
        <v>1565420411</v>
      </c>
      <c r="L32" s="49"/>
      <c r="M32" s="25">
        <v>4309455555048</v>
      </c>
      <c r="N32" s="49"/>
      <c r="O32" s="25">
        <v>-5244485046065</v>
      </c>
      <c r="P32" s="49"/>
      <c r="Q32" s="25">
        <f t="shared" si="3"/>
        <v>-935029491017</v>
      </c>
      <c r="R32" s="121"/>
    </row>
    <row r="33" spans="1:23" ht="39" customHeight="1" x14ac:dyDescent="1.25">
      <c r="A33" s="42" t="s">
        <v>27</v>
      </c>
      <c r="B33" s="116"/>
      <c r="C33" s="25">
        <v>1309073255</v>
      </c>
      <c r="D33" s="49"/>
      <c r="E33" s="25">
        <v>3641690152364</v>
      </c>
      <c r="F33" s="49"/>
      <c r="G33" s="25">
        <v>-3011518176346</v>
      </c>
      <c r="H33" s="49"/>
      <c r="I33" s="25">
        <f t="shared" si="2"/>
        <v>630171976018</v>
      </c>
      <c r="J33" s="49"/>
      <c r="K33" s="25">
        <v>1309073255</v>
      </c>
      <c r="L33" s="49"/>
      <c r="M33" s="25">
        <v>3641690152364</v>
      </c>
      <c r="N33" s="49"/>
      <c r="O33" s="25">
        <v>-5234364865219</v>
      </c>
      <c r="P33" s="49"/>
      <c r="Q33" s="25">
        <f t="shared" si="3"/>
        <v>-1592674712855</v>
      </c>
      <c r="R33" s="121"/>
    </row>
    <row r="34" spans="1:23" ht="39" customHeight="1" thickBot="1" x14ac:dyDescent="1.3">
      <c r="A34" s="42" t="s">
        <v>20</v>
      </c>
      <c r="B34" s="116"/>
      <c r="C34" s="28">
        <v>4548962396</v>
      </c>
      <c r="D34" s="49"/>
      <c r="E34" s="28">
        <v>20136587967685</v>
      </c>
      <c r="F34" s="49"/>
      <c r="G34" s="28">
        <v>-21177435208362</v>
      </c>
      <c r="H34" s="49"/>
      <c r="I34" s="25">
        <f t="shared" si="2"/>
        <v>-1040847240677</v>
      </c>
      <c r="J34" s="49"/>
      <c r="K34" s="28">
        <v>4548962396</v>
      </c>
      <c r="L34" s="49"/>
      <c r="M34" s="28">
        <v>20136587967685</v>
      </c>
      <c r="N34" s="49"/>
      <c r="O34" s="28">
        <v>-28736503513978</v>
      </c>
      <c r="P34" s="49"/>
      <c r="Q34" s="25">
        <f t="shared" si="3"/>
        <v>-8599915546293</v>
      </c>
      <c r="R34" s="121"/>
      <c r="T34" s="25"/>
      <c r="U34" s="25"/>
      <c r="V34" s="25"/>
      <c r="W34" s="25"/>
    </row>
    <row r="35" spans="1:23" ht="40.5" customHeight="1" thickBot="1" x14ac:dyDescent="0.45">
      <c r="A35" s="128"/>
      <c r="C35" s="29">
        <f>SUM(C9:C34)</f>
        <v>10763274124</v>
      </c>
      <c r="D35" s="51"/>
      <c r="E35" s="29">
        <f>SUM(E9:E34)</f>
        <v>46470800256379</v>
      </c>
      <c r="F35" s="51"/>
      <c r="G35" s="29">
        <f>SUM(G9:G34)</f>
        <v>-46144099329471</v>
      </c>
      <c r="H35" s="51"/>
      <c r="I35" s="29">
        <f>SUM(I9:I34)</f>
        <v>321930492148</v>
      </c>
      <c r="J35" s="51"/>
      <c r="K35" s="29">
        <f>SUM(K9:K34)</f>
        <v>10763274124</v>
      </c>
      <c r="L35" s="51"/>
      <c r="M35" s="29">
        <f>SUM(M9:M34)</f>
        <v>46470800256379</v>
      </c>
      <c r="N35" s="51"/>
      <c r="O35" s="29">
        <f>SUM(O9:O34)</f>
        <v>-56254219146502</v>
      </c>
      <c r="P35" s="51"/>
      <c r="Q35" s="29">
        <f>SUM(Q9:Q34)</f>
        <v>-9788021371543</v>
      </c>
      <c r="R35" s="121"/>
      <c r="S35" s="148"/>
      <c r="T35" s="25"/>
      <c r="U35" s="25"/>
      <c r="V35" s="25"/>
      <c r="W35" s="25"/>
    </row>
    <row r="36" spans="1:23" ht="55.5" thickTop="1" x14ac:dyDescent="1.25">
      <c r="T36" s="25"/>
    </row>
    <row r="37" spans="1:23" x14ac:dyDescent="0.4">
      <c r="G37" s="48">
        <f>G15+E15+I15</f>
        <v>0</v>
      </c>
      <c r="S37" s="148"/>
      <c r="T37" s="25"/>
    </row>
    <row r="38" spans="1:23" x14ac:dyDescent="1.25">
      <c r="A38" s="182" t="s">
        <v>0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</row>
    <row r="39" spans="1:23" x14ac:dyDescent="1.25">
      <c r="A39" s="182" t="s">
        <v>84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</row>
    <row r="40" spans="1:23" x14ac:dyDescent="1.25">
      <c r="A40" s="182" t="s">
        <v>150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</row>
    <row r="41" spans="1:23" ht="40.5" customHeight="1" x14ac:dyDescent="1.25"/>
    <row r="42" spans="1:23" ht="39" customHeight="1" x14ac:dyDescent="1.25">
      <c r="A42" s="181" t="s">
        <v>205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23" ht="39" customHeight="1" x14ac:dyDescent="1.25">
      <c r="A43" s="106"/>
      <c r="B43" s="106"/>
      <c r="C43" s="195" t="s">
        <v>154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23" ht="38.25" customHeight="1" thickBot="1" x14ac:dyDescent="1.3">
      <c r="A44" s="196" t="s">
        <v>85</v>
      </c>
      <c r="B44" s="55"/>
      <c r="C44" s="172" t="s">
        <v>170</v>
      </c>
      <c r="D44" s="172"/>
      <c r="E44" s="172"/>
      <c r="F44" s="172"/>
      <c r="G44" s="172"/>
      <c r="H44" s="172"/>
      <c r="I44" s="172"/>
      <c r="J44" s="55"/>
      <c r="K44" s="172" t="s">
        <v>171</v>
      </c>
      <c r="L44" s="172"/>
      <c r="M44" s="172"/>
      <c r="N44" s="172"/>
      <c r="O44" s="172"/>
      <c r="P44" s="172"/>
      <c r="Q44" s="172"/>
    </row>
    <row r="45" spans="1:23" ht="55.5" thickBot="1" x14ac:dyDescent="1.3">
      <c r="A45" s="172"/>
      <c r="B45" s="55"/>
      <c r="C45" s="58" t="s">
        <v>9</v>
      </c>
      <c r="D45" s="56"/>
      <c r="E45" s="58" t="s">
        <v>11</v>
      </c>
      <c r="F45" s="56"/>
      <c r="G45" s="58" t="s">
        <v>140</v>
      </c>
      <c r="H45" s="56"/>
      <c r="I45" s="58" t="s">
        <v>146</v>
      </c>
      <c r="J45" s="55"/>
      <c r="K45" s="58" t="s">
        <v>9</v>
      </c>
      <c r="L45" s="56"/>
      <c r="M45" s="58" t="s">
        <v>11</v>
      </c>
      <c r="N45" s="56"/>
      <c r="O45" s="58" t="s">
        <v>140</v>
      </c>
      <c r="P45" s="56"/>
      <c r="Q45" s="58" t="s">
        <v>146</v>
      </c>
    </row>
    <row r="46" spans="1:23" ht="39" customHeight="1" x14ac:dyDescent="1.25">
      <c r="A46" s="42" t="s">
        <v>60</v>
      </c>
      <c r="B46" s="116"/>
      <c r="C46" s="25">
        <v>15500000</v>
      </c>
      <c r="D46" s="49"/>
      <c r="E46" s="25">
        <v>554664392056</v>
      </c>
      <c r="F46" s="49"/>
      <c r="G46" s="25">
        <v>-541669917843</v>
      </c>
      <c r="H46" s="49"/>
      <c r="I46" s="92">
        <f t="shared" ref="I46:I51" si="4">E46+G46</f>
        <v>12994474213</v>
      </c>
      <c r="J46" s="49"/>
      <c r="K46" s="25">
        <v>15500000</v>
      </c>
      <c r="L46" s="49"/>
      <c r="M46" s="25">
        <v>554664392056</v>
      </c>
      <c r="N46" s="49"/>
      <c r="O46" s="25">
        <v>-448612098889</v>
      </c>
      <c r="P46" s="49"/>
      <c r="Q46" s="92">
        <f t="shared" ref="Q46:Q51" si="5">M46+O46</f>
        <v>106052293167</v>
      </c>
    </row>
    <row r="47" spans="1:23" ht="39" customHeight="1" x14ac:dyDescent="1.25">
      <c r="A47" s="42" t="s">
        <v>63</v>
      </c>
      <c r="B47" s="116"/>
      <c r="C47" s="27">
        <v>41400000</v>
      </c>
      <c r="D47" s="49"/>
      <c r="E47" s="27">
        <v>604837883756</v>
      </c>
      <c r="F47" s="49"/>
      <c r="G47" s="27">
        <v>-591884575911</v>
      </c>
      <c r="H47" s="49"/>
      <c r="I47" s="92">
        <f t="shared" si="4"/>
        <v>12953307845</v>
      </c>
      <c r="J47" s="49"/>
      <c r="K47" s="27">
        <v>41400000</v>
      </c>
      <c r="L47" s="49"/>
      <c r="M47" s="27">
        <v>604837883756</v>
      </c>
      <c r="N47" s="49"/>
      <c r="O47" s="27">
        <v>-544949945328</v>
      </c>
      <c r="P47" s="49"/>
      <c r="Q47" s="92">
        <f t="shared" si="5"/>
        <v>59887938428</v>
      </c>
    </row>
    <row r="48" spans="1:23" ht="39" customHeight="1" x14ac:dyDescent="1.25">
      <c r="A48" s="42" t="s">
        <v>61</v>
      </c>
      <c r="B48" s="116"/>
      <c r="C48" s="25">
        <v>46460000</v>
      </c>
      <c r="D48" s="49"/>
      <c r="E48" s="25">
        <v>1296917085409</v>
      </c>
      <c r="F48" s="49"/>
      <c r="G48" s="25">
        <v>-1274411583917</v>
      </c>
      <c r="H48" s="49"/>
      <c r="I48" s="92">
        <f t="shared" si="4"/>
        <v>22505501492</v>
      </c>
      <c r="J48" s="49"/>
      <c r="K48" s="25">
        <v>46460000</v>
      </c>
      <c r="L48" s="49"/>
      <c r="M48" s="25">
        <v>1296917085409</v>
      </c>
      <c r="N48" s="49"/>
      <c r="O48" s="25">
        <v>-1249413357608</v>
      </c>
      <c r="P48" s="49"/>
      <c r="Q48" s="92">
        <f t="shared" si="5"/>
        <v>47503727801</v>
      </c>
    </row>
    <row r="49" spans="1:22" ht="39" customHeight="1" x14ac:dyDescent="1.25">
      <c r="A49" s="42" t="s">
        <v>62</v>
      </c>
      <c r="C49" s="92">
        <v>3000000</v>
      </c>
      <c r="D49" s="93"/>
      <c r="E49" s="92">
        <v>162510052312</v>
      </c>
      <c r="F49" s="93"/>
      <c r="G49" s="92">
        <v>-159027176812</v>
      </c>
      <c r="H49" s="93"/>
      <c r="I49" s="92">
        <f t="shared" si="4"/>
        <v>3482875500</v>
      </c>
      <c r="J49" s="93"/>
      <c r="K49" s="92">
        <v>3000000</v>
      </c>
      <c r="L49" s="93"/>
      <c r="M49" s="92">
        <v>162510052312</v>
      </c>
      <c r="N49" s="93"/>
      <c r="O49" s="92">
        <v>-132029239875</v>
      </c>
      <c r="P49" s="93"/>
      <c r="Q49" s="92">
        <f t="shared" si="5"/>
        <v>30480812437</v>
      </c>
    </row>
    <row r="50" spans="1:22" ht="39" customHeight="1" x14ac:dyDescent="1.25">
      <c r="A50" s="42" t="s">
        <v>65</v>
      </c>
      <c r="B50" s="116"/>
      <c r="C50" s="25">
        <v>572715</v>
      </c>
      <c r="D50" s="49"/>
      <c r="E50" s="25">
        <v>54895672958</v>
      </c>
      <c r="F50" s="49"/>
      <c r="G50" s="25">
        <v>-53709545194</v>
      </c>
      <c r="H50" s="49"/>
      <c r="I50" s="92">
        <f t="shared" si="4"/>
        <v>1186127764</v>
      </c>
      <c r="J50" s="49"/>
      <c r="K50" s="25">
        <v>572715</v>
      </c>
      <c r="L50" s="49"/>
      <c r="M50" s="25">
        <v>54895672958</v>
      </c>
      <c r="N50" s="49"/>
      <c r="O50" s="25">
        <v>-53709545194</v>
      </c>
      <c r="P50" s="49"/>
      <c r="Q50" s="92">
        <f t="shared" si="5"/>
        <v>1186127764</v>
      </c>
    </row>
    <row r="51" spans="1:22" ht="39" customHeight="1" thickBot="1" x14ac:dyDescent="1.3">
      <c r="A51" s="42" t="s">
        <v>64</v>
      </c>
      <c r="B51" s="116"/>
      <c r="C51" s="28">
        <v>1000000</v>
      </c>
      <c r="D51" s="49"/>
      <c r="E51" s="28">
        <v>10107104562</v>
      </c>
      <c r="F51" s="49"/>
      <c r="G51" s="28">
        <v>-10113103437</v>
      </c>
      <c r="H51" s="49"/>
      <c r="I51" s="92">
        <f t="shared" si="4"/>
        <v>-5998875</v>
      </c>
      <c r="J51" s="49"/>
      <c r="K51" s="28">
        <v>1000000</v>
      </c>
      <c r="L51" s="49"/>
      <c r="M51" s="28">
        <v>10107104562</v>
      </c>
      <c r="N51" s="49"/>
      <c r="O51" s="28">
        <v>-10103105312</v>
      </c>
      <c r="P51" s="49"/>
      <c r="Q51" s="92">
        <f t="shared" si="5"/>
        <v>3999250</v>
      </c>
    </row>
    <row r="52" spans="1:22" ht="39" customHeight="1" thickBot="1" x14ac:dyDescent="0.45">
      <c r="A52" s="135"/>
      <c r="C52" s="109">
        <f>SUM(C46:C51)</f>
        <v>107932715</v>
      </c>
      <c r="D52" s="51"/>
      <c r="E52" s="109">
        <f>SUM(E46:E51)</f>
        <v>2683932191053</v>
      </c>
      <c r="F52" s="51"/>
      <c r="G52" s="109">
        <f>SUM(G46:G51)</f>
        <v>-2630815903114</v>
      </c>
      <c r="H52" s="51"/>
      <c r="I52" s="109">
        <f>SUM(I46:I51)</f>
        <v>53116287939</v>
      </c>
      <c r="J52" s="51"/>
      <c r="K52" s="109">
        <f>SUM(K46:K51)</f>
        <v>107932715</v>
      </c>
      <c r="L52" s="51"/>
      <c r="M52" s="109">
        <f>SUM(M46:M51)</f>
        <v>2683932191053</v>
      </c>
      <c r="N52" s="51"/>
      <c r="O52" s="109">
        <f>SUM(O46:O51)</f>
        <v>-2438817292206</v>
      </c>
      <c r="P52" s="51"/>
      <c r="Q52" s="109">
        <f>SUM(Q46:Q51)</f>
        <v>245114898847</v>
      </c>
      <c r="S52" s="148"/>
      <c r="T52" s="25"/>
      <c r="U52" s="25"/>
      <c r="V52" s="25"/>
    </row>
    <row r="53" spans="1:22" ht="55.5" thickTop="1" x14ac:dyDescent="0.4">
      <c r="S53" s="148"/>
      <c r="T53" s="25"/>
    </row>
    <row r="54" spans="1:22" x14ac:dyDescent="0.4">
      <c r="S54" s="148"/>
      <c r="T54" s="25"/>
    </row>
    <row r="55" spans="1:22" ht="39.75" customHeight="1" x14ac:dyDescent="1.25">
      <c r="A55" s="182" t="s">
        <v>0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</row>
    <row r="56" spans="1:22" ht="39.75" customHeight="1" x14ac:dyDescent="1.25">
      <c r="A56" s="182" t="s">
        <v>84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</row>
    <row r="57" spans="1:22" ht="39.75" customHeight="1" x14ac:dyDescent="1.25">
      <c r="A57" s="182" t="s">
        <v>150</v>
      </c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</row>
    <row r="58" spans="1:22" ht="39.75" customHeight="1" x14ac:dyDescent="1.25"/>
    <row r="59" spans="1:22" ht="39.75" customHeight="1" x14ac:dyDescent="1.25">
      <c r="A59" s="181" t="s">
        <v>204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22" ht="39.75" customHeight="1" x14ac:dyDescent="1.25">
      <c r="A60" s="106"/>
      <c r="B60" s="106"/>
      <c r="C60" s="195" t="s">
        <v>154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22" ht="39.75" customHeight="1" thickBot="1" x14ac:dyDescent="1.3">
      <c r="A61" s="196" t="s">
        <v>85</v>
      </c>
      <c r="B61" s="55"/>
      <c r="C61" s="172" t="s">
        <v>170</v>
      </c>
      <c r="D61" s="172"/>
      <c r="E61" s="172"/>
      <c r="F61" s="172"/>
      <c r="G61" s="172"/>
      <c r="H61" s="172"/>
      <c r="I61" s="172"/>
      <c r="J61" s="55"/>
      <c r="K61" s="172" t="s">
        <v>171</v>
      </c>
      <c r="L61" s="172"/>
      <c r="M61" s="172"/>
      <c r="N61" s="172"/>
      <c r="O61" s="172"/>
      <c r="P61" s="172"/>
      <c r="Q61" s="172"/>
    </row>
    <row r="62" spans="1:22" ht="48.75" customHeight="1" thickBot="1" x14ac:dyDescent="1.3">
      <c r="A62" s="172"/>
      <c r="B62" s="55"/>
      <c r="C62" s="58" t="s">
        <v>9</v>
      </c>
      <c r="D62" s="56"/>
      <c r="E62" s="58" t="s">
        <v>11</v>
      </c>
      <c r="F62" s="56"/>
      <c r="G62" s="58" t="s">
        <v>140</v>
      </c>
      <c r="H62" s="56"/>
      <c r="I62" s="58" t="s">
        <v>146</v>
      </c>
      <c r="J62" s="55"/>
      <c r="K62" s="58" t="s">
        <v>9</v>
      </c>
      <c r="L62" s="56"/>
      <c r="M62" s="58" t="s">
        <v>11</v>
      </c>
      <c r="N62" s="56"/>
      <c r="O62" s="58" t="s">
        <v>140</v>
      </c>
      <c r="P62" s="56"/>
      <c r="Q62" s="58" t="s">
        <v>146</v>
      </c>
    </row>
    <row r="63" spans="1:22" ht="39.75" customHeight="1" x14ac:dyDescent="1.25">
      <c r="A63" s="42" t="s">
        <v>77</v>
      </c>
      <c r="B63" s="116"/>
      <c r="C63" s="27">
        <v>0</v>
      </c>
      <c r="D63" s="49"/>
      <c r="E63" s="27">
        <v>0</v>
      </c>
      <c r="F63" s="49"/>
      <c r="G63" s="27">
        <v>0</v>
      </c>
      <c r="H63" s="49"/>
      <c r="I63" s="27">
        <v>0</v>
      </c>
      <c r="J63" s="49"/>
      <c r="K63" s="27">
        <v>100</v>
      </c>
      <c r="L63" s="49"/>
      <c r="M63" s="27">
        <v>99927500</v>
      </c>
      <c r="N63" s="49"/>
      <c r="O63" s="27">
        <v>-95068875</v>
      </c>
      <c r="P63" s="49"/>
      <c r="Q63" s="27">
        <f>M63+O63</f>
        <v>4858625</v>
      </c>
    </row>
    <row r="64" spans="1:22" ht="39.75" customHeight="1" thickBot="1" x14ac:dyDescent="1.3">
      <c r="A64" s="42" t="s">
        <v>73</v>
      </c>
      <c r="B64" s="116"/>
      <c r="C64" s="28">
        <v>0</v>
      </c>
      <c r="D64" s="49"/>
      <c r="E64" s="28">
        <v>0</v>
      </c>
      <c r="F64" s="49"/>
      <c r="G64" s="28">
        <v>0</v>
      </c>
      <c r="H64" s="49"/>
      <c r="I64" s="28">
        <v>0</v>
      </c>
      <c r="J64" s="49"/>
      <c r="K64" s="28">
        <v>766800</v>
      </c>
      <c r="L64" s="49"/>
      <c r="M64" s="28">
        <v>766244070000</v>
      </c>
      <c r="N64" s="49"/>
      <c r="O64" s="28">
        <v>-766986430000</v>
      </c>
      <c r="P64" s="49"/>
      <c r="Q64" s="28">
        <f>M64+O64</f>
        <v>-742360000</v>
      </c>
    </row>
    <row r="65" spans="3:21" ht="39.75" customHeight="1" thickBot="1" x14ac:dyDescent="0.45">
      <c r="C65" s="109">
        <f>SUM(C63:C64)</f>
        <v>0</v>
      </c>
      <c r="D65" s="51"/>
      <c r="E65" s="109">
        <f>SUM(E63:E64)</f>
        <v>0</v>
      </c>
      <c r="F65" s="51"/>
      <c r="G65" s="109">
        <f>SUM(G63:G64)</f>
        <v>0</v>
      </c>
      <c r="H65" s="51"/>
      <c r="I65" s="109">
        <f>SUM(I63:I64)</f>
        <v>0</v>
      </c>
      <c r="J65" s="51"/>
      <c r="K65" s="109">
        <f>SUM(K63:K64)</f>
        <v>766900</v>
      </c>
      <c r="L65" s="51"/>
      <c r="M65" s="109">
        <f>SUM(M63:M64)</f>
        <v>766343997500</v>
      </c>
      <c r="N65" s="51"/>
      <c r="O65" s="109">
        <f>SUM(O63:O64)</f>
        <v>-767081498875</v>
      </c>
      <c r="P65" s="51"/>
      <c r="Q65" s="109">
        <f>SUM(Q63:Q64)</f>
        <v>-737501375</v>
      </c>
      <c r="S65" s="148"/>
      <c r="T65" s="25"/>
      <c r="U65" s="25"/>
    </row>
    <row r="66" spans="3:21" ht="55.5" thickTop="1" x14ac:dyDescent="1.25"/>
  </sheetData>
  <sortState xmlns:xlrd2="http://schemas.microsoft.com/office/spreadsheetml/2017/richdata2" ref="A63:Q64">
    <sortCondition descending="1" ref="Q63:Q64"/>
  </sortState>
  <mergeCells count="24">
    <mergeCell ref="A1:Q1"/>
    <mergeCell ref="A7:A8"/>
    <mergeCell ref="C7:I7"/>
    <mergeCell ref="A2:Q2"/>
    <mergeCell ref="A3:Q3"/>
    <mergeCell ref="A5:Q5"/>
    <mergeCell ref="K7:Q7"/>
    <mergeCell ref="C6:Q6"/>
    <mergeCell ref="A38:Q38"/>
    <mergeCell ref="A39:Q39"/>
    <mergeCell ref="A40:Q40"/>
    <mergeCell ref="A42:Q42"/>
    <mergeCell ref="C43:Q43"/>
    <mergeCell ref="A44:A45"/>
    <mergeCell ref="C44:I44"/>
    <mergeCell ref="K44:Q44"/>
    <mergeCell ref="A55:Q55"/>
    <mergeCell ref="A56:Q56"/>
    <mergeCell ref="A57:Q57"/>
    <mergeCell ref="A59:Q59"/>
    <mergeCell ref="C60:Q60"/>
    <mergeCell ref="A61:A62"/>
    <mergeCell ref="C61:I61"/>
    <mergeCell ref="K61:Q61"/>
  </mergeCells>
  <pageMargins left="0.39" right="0.39" top="0.39" bottom="0.39" header="0" footer="0"/>
  <pageSetup paperSize="9" scale="38" fitToHeight="0" orientation="landscape" r:id="rId1"/>
  <rowBreaks count="2" manualBreakCount="2">
    <brk id="36" max="17" man="1"/>
    <brk id="53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69"/>
  <sheetViews>
    <sheetView rightToLeft="1" view="pageBreakPreview" topLeftCell="A3" zoomScale="66" zoomScaleNormal="100" zoomScaleSheetLayoutView="66" workbookViewId="0">
      <selection activeCell="V61" sqref="V61"/>
    </sheetView>
  </sheetViews>
  <sheetFormatPr defaultRowHeight="12.75" x14ac:dyDescent="0.2"/>
  <cols>
    <col min="1" max="1" width="40.28515625" style="120" customWidth="1"/>
    <col min="2" max="2" width="1.28515625" style="120" customWidth="1"/>
    <col min="3" max="3" width="22" style="120" customWidth="1"/>
    <col min="4" max="4" width="1.28515625" style="120" customWidth="1"/>
    <col min="5" max="5" width="25" style="120" customWidth="1"/>
    <col min="6" max="6" width="1.28515625" style="120" customWidth="1"/>
    <col min="7" max="7" width="23.28515625" style="120" bestFit="1" customWidth="1"/>
    <col min="8" max="8" width="1.28515625" style="120" customWidth="1"/>
    <col min="9" max="9" width="31.7109375" style="120" customWidth="1"/>
    <col min="10" max="10" width="1.28515625" style="120" customWidth="1"/>
    <col min="11" max="11" width="24.5703125" style="120" customWidth="1"/>
    <col min="12" max="12" width="1.28515625" style="120" customWidth="1"/>
    <col min="13" max="13" width="27.28515625" style="120" customWidth="1"/>
    <col min="14" max="14" width="1.28515625" style="120" customWidth="1"/>
    <col min="15" max="15" width="25.42578125" style="120" customWidth="1"/>
    <col min="16" max="16" width="1.28515625" style="120" customWidth="1"/>
    <col min="17" max="17" width="28" style="120" customWidth="1"/>
    <col min="18" max="18" width="1.28515625" style="120" customWidth="1"/>
    <col min="19" max="19" width="20.5703125" style="120" bestFit="1" customWidth="1"/>
    <col min="20" max="20" width="9.140625" style="120"/>
    <col min="21" max="22" width="20.85546875" style="120" bestFit="1" customWidth="1"/>
    <col min="23" max="16384" width="9.140625" style="120"/>
  </cols>
  <sheetData>
    <row r="1" spans="1:18" ht="39" customHeight="1" x14ac:dyDescent="0.2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8" ht="39" customHeight="1" x14ac:dyDescent="0.2">
      <c r="A2" s="182" t="s">
        <v>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22"/>
    </row>
    <row r="3" spans="1:18" ht="39" customHeight="1" x14ac:dyDescent="0.2">
      <c r="A3" s="182" t="str">
        <f>درآمد!A3</f>
        <v>دوره یک ماهه منتهی به 30 آبان 1404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22"/>
    </row>
    <row r="4" spans="1:18" ht="39" customHeight="1" x14ac:dyDescent="0.2"/>
    <row r="5" spans="1:18" ht="39" customHeight="1" x14ac:dyDescent="0.2">
      <c r="A5" s="197" t="s">
        <v>201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23"/>
    </row>
    <row r="6" spans="1:18" ht="39" customHeight="1" x14ac:dyDescent="0.2">
      <c r="A6" s="106"/>
      <c r="B6" s="106"/>
      <c r="C6" s="195" t="s">
        <v>154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23"/>
    </row>
    <row r="7" spans="1:18" ht="39" customHeight="1" thickBot="1" x14ac:dyDescent="0.35">
      <c r="A7" s="196" t="s">
        <v>85</v>
      </c>
      <c r="B7" s="130"/>
      <c r="C7" s="172" t="s">
        <v>170</v>
      </c>
      <c r="D7" s="172"/>
      <c r="E7" s="172"/>
      <c r="F7" s="172"/>
      <c r="G7" s="172"/>
      <c r="H7" s="172"/>
      <c r="I7" s="172"/>
      <c r="J7" s="130"/>
      <c r="K7" s="172" t="s">
        <v>171</v>
      </c>
      <c r="L7" s="172"/>
      <c r="M7" s="172"/>
      <c r="N7" s="172"/>
      <c r="O7" s="172"/>
      <c r="P7" s="172"/>
      <c r="Q7" s="172"/>
      <c r="R7" s="124"/>
    </row>
    <row r="8" spans="1:18" ht="49.5" customHeight="1" thickBot="1" x14ac:dyDescent="0.35">
      <c r="A8" s="172"/>
      <c r="B8" s="130"/>
      <c r="C8" s="58" t="s">
        <v>9</v>
      </c>
      <c r="D8" s="131"/>
      <c r="E8" s="58" t="s">
        <v>139</v>
      </c>
      <c r="F8" s="131"/>
      <c r="G8" s="58" t="s">
        <v>140</v>
      </c>
      <c r="H8" s="131"/>
      <c r="I8" s="58" t="s">
        <v>141</v>
      </c>
      <c r="J8" s="130"/>
      <c r="K8" s="58" t="s">
        <v>9</v>
      </c>
      <c r="L8" s="131"/>
      <c r="M8" s="58" t="s">
        <v>139</v>
      </c>
      <c r="N8" s="131"/>
      <c r="O8" s="58" t="s">
        <v>140</v>
      </c>
      <c r="P8" s="131"/>
      <c r="Q8" s="58" t="s">
        <v>141</v>
      </c>
      <c r="R8" s="126"/>
    </row>
    <row r="9" spans="1:18" ht="39" customHeight="1" x14ac:dyDescent="0.2">
      <c r="A9" s="42" t="s">
        <v>18</v>
      </c>
      <c r="C9" s="25">
        <v>501193</v>
      </c>
      <c r="D9" s="26"/>
      <c r="E9" s="25">
        <v>7375917367</v>
      </c>
      <c r="F9" s="26"/>
      <c r="G9" s="25">
        <v>-5653754901</v>
      </c>
      <c r="H9" s="26"/>
      <c r="I9" s="25">
        <f>E9+G9</f>
        <v>1722162466</v>
      </c>
      <c r="J9" s="26"/>
      <c r="K9" s="25">
        <v>15307289</v>
      </c>
      <c r="L9" s="26"/>
      <c r="M9" s="25">
        <v>225370356051</v>
      </c>
      <c r="N9" s="26"/>
      <c r="O9" s="25">
        <v>-171990589131</v>
      </c>
      <c r="P9" s="26"/>
      <c r="Q9" s="25">
        <f>M9+O9</f>
        <v>53379766920</v>
      </c>
      <c r="R9" s="121"/>
    </row>
    <row r="10" spans="1:18" ht="39" customHeight="1" x14ac:dyDescent="0.2">
      <c r="A10" s="42" t="s">
        <v>31</v>
      </c>
      <c r="C10" s="25">
        <v>0</v>
      </c>
      <c r="D10" s="26"/>
      <c r="E10" s="25">
        <v>0</v>
      </c>
      <c r="F10" s="26"/>
      <c r="G10" s="25">
        <v>0</v>
      </c>
      <c r="H10" s="26"/>
      <c r="I10" s="25">
        <f t="shared" ref="I10:I22" si="0">E10+G10</f>
        <v>0</v>
      </c>
      <c r="J10" s="26"/>
      <c r="K10" s="25">
        <v>137395119</v>
      </c>
      <c r="L10" s="26"/>
      <c r="M10" s="25">
        <v>381563288230</v>
      </c>
      <c r="N10" s="26"/>
      <c r="O10" s="25">
        <v>-345017978486</v>
      </c>
      <c r="P10" s="26"/>
      <c r="Q10" s="25">
        <f t="shared" ref="Q10:Q23" si="1">M10+O10</f>
        <v>36545309744</v>
      </c>
      <c r="R10" s="121"/>
    </row>
    <row r="11" spans="1:18" ht="39" customHeight="1" x14ac:dyDescent="0.2">
      <c r="A11" s="42" t="s">
        <v>16</v>
      </c>
      <c r="C11" s="25">
        <v>884457</v>
      </c>
      <c r="D11" s="26"/>
      <c r="E11" s="25">
        <v>50329771133</v>
      </c>
      <c r="F11" s="26"/>
      <c r="G11" s="25">
        <v>-37511142304</v>
      </c>
      <c r="H11" s="26"/>
      <c r="I11" s="25">
        <v>12856908196</v>
      </c>
      <c r="J11" s="26"/>
      <c r="K11" s="25">
        <v>2453693</v>
      </c>
      <c r="L11" s="26"/>
      <c r="M11" s="25">
        <v>124022160642</v>
      </c>
      <c r="N11" s="26"/>
      <c r="O11" s="25">
        <v>-103833440694</v>
      </c>
      <c r="P11" s="26"/>
      <c r="Q11" s="25">
        <f t="shared" si="1"/>
        <v>20188719948</v>
      </c>
      <c r="R11" s="121"/>
    </row>
    <row r="12" spans="1:18" ht="39" customHeight="1" x14ac:dyDescent="0.2">
      <c r="A12" s="42" t="s">
        <v>28</v>
      </c>
      <c r="C12" s="25">
        <v>24734479</v>
      </c>
      <c r="D12" s="26"/>
      <c r="E12" s="25">
        <v>266770325510</v>
      </c>
      <c r="F12" s="26"/>
      <c r="G12" s="25">
        <v>-248103274405</v>
      </c>
      <c r="H12" s="26"/>
      <c r="I12" s="25">
        <v>18869949505</v>
      </c>
      <c r="J12" s="26"/>
      <c r="K12" s="25">
        <v>84319183</v>
      </c>
      <c r="L12" s="26"/>
      <c r="M12" s="25">
        <v>883499912990</v>
      </c>
      <c r="N12" s="26"/>
      <c r="O12" s="25">
        <v>-865577808186</v>
      </c>
      <c r="P12" s="26"/>
      <c r="Q12" s="25">
        <f t="shared" si="1"/>
        <v>17922104804</v>
      </c>
      <c r="R12" s="121"/>
    </row>
    <row r="13" spans="1:18" ht="39" customHeight="1" x14ac:dyDescent="0.2">
      <c r="A13" s="42" t="s">
        <v>21</v>
      </c>
      <c r="C13" s="25">
        <v>2800000</v>
      </c>
      <c r="D13" s="26"/>
      <c r="E13" s="25">
        <v>1494063690</v>
      </c>
      <c r="F13" s="26"/>
      <c r="G13" s="25">
        <v>-1486942065</v>
      </c>
      <c r="H13" s="26"/>
      <c r="I13" s="25">
        <v>8257935</v>
      </c>
      <c r="J13" s="26"/>
      <c r="K13" s="25">
        <v>179730776</v>
      </c>
      <c r="L13" s="26"/>
      <c r="M13" s="25">
        <v>172199104145</v>
      </c>
      <c r="N13" s="26"/>
      <c r="O13" s="25">
        <v>-166464485598</v>
      </c>
      <c r="P13" s="26"/>
      <c r="Q13" s="25">
        <f t="shared" si="1"/>
        <v>5734618547</v>
      </c>
      <c r="R13" s="121"/>
    </row>
    <row r="14" spans="1:18" ht="39" customHeight="1" x14ac:dyDescent="0.2">
      <c r="A14" s="42" t="s">
        <v>23</v>
      </c>
      <c r="C14" s="25">
        <v>300000</v>
      </c>
      <c r="D14" s="26"/>
      <c r="E14" s="25">
        <v>4864579277</v>
      </c>
      <c r="F14" s="26"/>
      <c r="G14" s="25">
        <v>-4353712331</v>
      </c>
      <c r="H14" s="26"/>
      <c r="I14" s="25">
        <v>514566809</v>
      </c>
      <c r="J14" s="26"/>
      <c r="K14" s="25">
        <v>3916678</v>
      </c>
      <c r="L14" s="26"/>
      <c r="M14" s="25">
        <v>59758754845</v>
      </c>
      <c r="N14" s="26"/>
      <c r="O14" s="25">
        <v>-56791901498</v>
      </c>
      <c r="P14" s="26"/>
      <c r="Q14" s="25">
        <f t="shared" si="1"/>
        <v>2966853347</v>
      </c>
      <c r="R14" s="121"/>
    </row>
    <row r="15" spans="1:18" ht="39" customHeight="1" x14ac:dyDescent="0.2">
      <c r="A15" s="42" t="s">
        <v>99</v>
      </c>
      <c r="C15" s="25">
        <v>0</v>
      </c>
      <c r="D15" s="26"/>
      <c r="E15" s="25">
        <v>0</v>
      </c>
      <c r="F15" s="26"/>
      <c r="G15" s="25">
        <v>0</v>
      </c>
      <c r="H15" s="26"/>
      <c r="I15" s="25">
        <f t="shared" si="0"/>
        <v>0</v>
      </c>
      <c r="J15" s="26"/>
      <c r="K15" s="25">
        <v>1092556</v>
      </c>
      <c r="L15" s="26"/>
      <c r="M15" s="25">
        <v>13722503360</v>
      </c>
      <c r="N15" s="26"/>
      <c r="O15" s="25">
        <v>-15131317612</v>
      </c>
      <c r="P15" s="26"/>
      <c r="Q15" s="25">
        <f t="shared" si="1"/>
        <v>-1408814252</v>
      </c>
      <c r="R15" s="121"/>
    </row>
    <row r="16" spans="1:18" ht="39" customHeight="1" x14ac:dyDescent="0.2">
      <c r="A16" s="42" t="s">
        <v>15</v>
      </c>
      <c r="C16" s="25">
        <v>0</v>
      </c>
      <c r="D16" s="26"/>
      <c r="E16" s="25">
        <v>0</v>
      </c>
      <c r="F16" s="26"/>
      <c r="G16" s="25">
        <v>0</v>
      </c>
      <c r="H16" s="26"/>
      <c r="I16" s="25">
        <f t="shared" si="0"/>
        <v>0</v>
      </c>
      <c r="J16" s="26"/>
      <c r="K16" s="25">
        <v>4270136</v>
      </c>
      <c r="L16" s="26"/>
      <c r="M16" s="25">
        <v>10585665305</v>
      </c>
      <c r="N16" s="26"/>
      <c r="O16" s="25">
        <v>-14132310822</v>
      </c>
      <c r="P16" s="26"/>
      <c r="Q16" s="25">
        <f t="shared" si="1"/>
        <v>-3546645517</v>
      </c>
      <c r="R16" s="121"/>
    </row>
    <row r="17" spans="1:28" ht="39" customHeight="1" x14ac:dyDescent="0.2">
      <c r="A17" s="42" t="s">
        <v>25</v>
      </c>
      <c r="C17" s="25">
        <v>5200000</v>
      </c>
      <c r="D17" s="26"/>
      <c r="E17" s="25">
        <v>21454882013</v>
      </c>
      <c r="F17" s="26"/>
      <c r="G17" s="25">
        <v>-24809112817</v>
      </c>
      <c r="H17" s="26"/>
      <c r="I17" s="25">
        <v>-3337912817</v>
      </c>
      <c r="J17" s="26"/>
      <c r="K17" s="25">
        <v>40699419</v>
      </c>
      <c r="L17" s="26"/>
      <c r="M17" s="25">
        <v>198815487511</v>
      </c>
      <c r="N17" s="26"/>
      <c r="O17" s="25">
        <v>-204038159015</v>
      </c>
      <c r="P17" s="26"/>
      <c r="Q17" s="25">
        <f t="shared" si="1"/>
        <v>-5222671504</v>
      </c>
      <c r="R17" s="121"/>
    </row>
    <row r="18" spans="1:28" ht="39" customHeight="1" x14ac:dyDescent="0.2">
      <c r="A18" s="42" t="s">
        <v>19</v>
      </c>
      <c r="C18" s="25">
        <v>2366386</v>
      </c>
      <c r="D18" s="26"/>
      <c r="E18" s="25">
        <v>24056127900</v>
      </c>
      <c r="F18" s="26"/>
      <c r="G18" s="25">
        <v>-35040132582</v>
      </c>
      <c r="H18" s="26"/>
      <c r="I18" s="25">
        <v>-10965708282</v>
      </c>
      <c r="J18" s="26"/>
      <c r="K18" s="25">
        <v>5720351</v>
      </c>
      <c r="L18" s="26"/>
      <c r="M18" s="25">
        <v>75735813148</v>
      </c>
      <c r="N18" s="26"/>
      <c r="O18" s="25">
        <v>-86327710316</v>
      </c>
      <c r="P18" s="26"/>
      <c r="Q18" s="25">
        <f t="shared" si="1"/>
        <v>-10591897168</v>
      </c>
      <c r="R18" s="121"/>
    </row>
    <row r="19" spans="1:28" ht="39" customHeight="1" x14ac:dyDescent="0.2">
      <c r="A19" s="42" t="s">
        <v>17</v>
      </c>
      <c r="C19" s="25">
        <v>6560000</v>
      </c>
      <c r="D19" s="26"/>
      <c r="E19" s="25">
        <v>40137572464</v>
      </c>
      <c r="F19" s="26"/>
      <c r="G19" s="25">
        <v>-47298367979</v>
      </c>
      <c r="H19" s="26"/>
      <c r="I19" s="25">
        <v>-7130267979</v>
      </c>
      <c r="J19" s="26"/>
      <c r="K19" s="25">
        <v>12189860</v>
      </c>
      <c r="L19" s="26"/>
      <c r="M19" s="25">
        <v>76964963770</v>
      </c>
      <c r="N19" s="26"/>
      <c r="O19" s="25">
        <v>-88764917593</v>
      </c>
      <c r="P19" s="26"/>
      <c r="Q19" s="25">
        <f t="shared" si="1"/>
        <v>-11799953823</v>
      </c>
      <c r="R19" s="121"/>
    </row>
    <row r="20" spans="1:28" ht="39" customHeight="1" x14ac:dyDescent="0.2">
      <c r="A20" s="42" t="s">
        <v>30</v>
      </c>
      <c r="C20" s="25">
        <v>0</v>
      </c>
      <c r="D20" s="26"/>
      <c r="E20" s="25">
        <v>0</v>
      </c>
      <c r="F20" s="26"/>
      <c r="G20" s="25">
        <v>0</v>
      </c>
      <c r="H20" s="26"/>
      <c r="I20" s="25">
        <f t="shared" si="0"/>
        <v>0</v>
      </c>
      <c r="J20" s="26"/>
      <c r="K20" s="25">
        <v>19000000</v>
      </c>
      <c r="L20" s="26"/>
      <c r="M20" s="25">
        <v>44355264633</v>
      </c>
      <c r="N20" s="26"/>
      <c r="O20" s="25">
        <v>-63650183998</v>
      </c>
      <c r="P20" s="26"/>
      <c r="Q20" s="25">
        <f t="shared" si="1"/>
        <v>-19294919365</v>
      </c>
      <c r="R20" s="121"/>
    </row>
    <row r="21" spans="1:28" ht="39" customHeight="1" x14ac:dyDescent="0.2">
      <c r="A21" s="42" t="s">
        <v>24</v>
      </c>
      <c r="C21" s="25">
        <v>64000000</v>
      </c>
      <c r="D21" s="26"/>
      <c r="E21" s="25">
        <v>221325664830</v>
      </c>
      <c r="F21" s="26"/>
      <c r="G21" s="25">
        <v>-253981076708</v>
      </c>
      <c r="H21" s="26"/>
      <c r="I21" s="25">
        <v>-32487076708</v>
      </c>
      <c r="J21" s="26"/>
      <c r="K21" s="25">
        <v>132072747</v>
      </c>
      <c r="L21" s="26"/>
      <c r="M21" s="25">
        <v>478879241067</v>
      </c>
      <c r="N21" s="26"/>
      <c r="O21" s="25">
        <v>-526290777453</v>
      </c>
      <c r="P21" s="26"/>
      <c r="Q21" s="25">
        <f t="shared" si="1"/>
        <v>-47411536386</v>
      </c>
      <c r="R21" s="121"/>
    </row>
    <row r="22" spans="1:28" ht="39" customHeight="1" x14ac:dyDescent="0.2">
      <c r="A22" s="42" t="s">
        <v>20</v>
      </c>
      <c r="C22" s="25">
        <v>0</v>
      </c>
      <c r="D22" s="26"/>
      <c r="E22" s="25">
        <v>0</v>
      </c>
      <c r="F22" s="26"/>
      <c r="G22" s="25">
        <v>0</v>
      </c>
      <c r="H22" s="26"/>
      <c r="I22" s="25">
        <f t="shared" si="0"/>
        <v>0</v>
      </c>
      <c r="J22" s="26"/>
      <c r="K22" s="25">
        <v>99869439</v>
      </c>
      <c r="L22" s="26"/>
      <c r="M22" s="25">
        <v>574001149451</v>
      </c>
      <c r="N22" s="26"/>
      <c r="O22" s="25">
        <v>-630691322227</v>
      </c>
      <c r="P22" s="26"/>
      <c r="Q22" s="25">
        <f t="shared" si="1"/>
        <v>-56690172776</v>
      </c>
      <c r="R22" s="121"/>
    </row>
    <row r="23" spans="1:28" ht="39" customHeight="1" thickBot="1" x14ac:dyDescent="0.25">
      <c r="A23" s="42" t="s">
        <v>27</v>
      </c>
      <c r="C23" s="28">
        <v>88623225</v>
      </c>
      <c r="D23" s="26"/>
      <c r="E23" s="28">
        <v>232094072439</v>
      </c>
      <c r="F23" s="26"/>
      <c r="G23" s="28">
        <v>-357553723363</v>
      </c>
      <c r="H23" s="26"/>
      <c r="I23" s="25">
        <v>-125283126513</v>
      </c>
      <c r="J23" s="26"/>
      <c r="K23" s="28">
        <v>105249617</v>
      </c>
      <c r="L23" s="26"/>
      <c r="M23" s="28">
        <v>297742013404</v>
      </c>
      <c r="N23" s="26"/>
      <c r="O23" s="25">
        <v>-427134682489</v>
      </c>
      <c r="P23" s="26"/>
      <c r="Q23" s="25">
        <f t="shared" si="1"/>
        <v>-129392669085</v>
      </c>
      <c r="R23" s="121"/>
    </row>
    <row r="24" spans="1:28" ht="39" customHeight="1" thickBot="1" x14ac:dyDescent="0.25">
      <c r="A24" s="128"/>
      <c r="C24" s="29">
        <f>SUM(C9:C23)</f>
        <v>195969740</v>
      </c>
      <c r="D24" s="30"/>
      <c r="E24" s="29">
        <f>SUM(E9:E23)</f>
        <v>869902976623</v>
      </c>
      <c r="F24" s="30"/>
      <c r="G24" s="29">
        <f>SUM(G9:G23)</f>
        <v>-1015791239455</v>
      </c>
      <c r="H24" s="30"/>
      <c r="I24" s="29">
        <f>SUM(I9:I23)</f>
        <v>-145232247388</v>
      </c>
      <c r="J24" s="30"/>
      <c r="K24" s="29">
        <f>SUM(K9:K23)</f>
        <v>843286863</v>
      </c>
      <c r="L24" s="30"/>
      <c r="M24" s="29">
        <f>SUM(M9:M23)</f>
        <v>3617215678552</v>
      </c>
      <c r="N24" s="30"/>
      <c r="O24" s="29">
        <f>SUM(O9:O23)</f>
        <v>-3765837585118</v>
      </c>
      <c r="P24" s="30"/>
      <c r="Q24" s="29">
        <f>SUM(Q9:Q23)</f>
        <v>-148621906566</v>
      </c>
      <c r="R24" s="121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23.25" thickTop="1" x14ac:dyDescent="0.2"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22.5" x14ac:dyDescent="0.2"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33.75" x14ac:dyDescent="0.2">
      <c r="A27" s="182" t="s">
        <v>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33.75" x14ac:dyDescent="0.2">
      <c r="A28" s="182" t="s">
        <v>84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33.75" x14ac:dyDescent="0.2">
      <c r="A29" s="182" t="s">
        <v>150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39" customHeight="1" x14ac:dyDescent="0.2"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33.75" x14ac:dyDescent="0.2">
      <c r="A31" s="197" t="s">
        <v>202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33.75" x14ac:dyDescent="0.2">
      <c r="A32" s="106"/>
      <c r="B32" s="106"/>
      <c r="C32" s="195" t="s">
        <v>154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39.75" customHeight="1" thickBot="1" x14ac:dyDescent="0.35">
      <c r="A33" s="196" t="s">
        <v>85</v>
      </c>
      <c r="B33" s="130"/>
      <c r="C33" s="172" t="s">
        <v>170</v>
      </c>
      <c r="D33" s="172"/>
      <c r="E33" s="172"/>
      <c r="F33" s="172"/>
      <c r="G33" s="172"/>
      <c r="H33" s="172"/>
      <c r="I33" s="172"/>
      <c r="J33" s="130"/>
      <c r="K33" s="172" t="s">
        <v>171</v>
      </c>
      <c r="L33" s="172"/>
      <c r="M33" s="172"/>
      <c r="N33" s="172"/>
      <c r="O33" s="172"/>
      <c r="P33" s="172"/>
      <c r="Q33" s="172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53.25" thickBot="1" x14ac:dyDescent="0.35">
      <c r="A34" s="172"/>
      <c r="B34" s="130"/>
      <c r="C34" s="58" t="s">
        <v>9</v>
      </c>
      <c r="D34" s="131"/>
      <c r="E34" s="58" t="s">
        <v>139</v>
      </c>
      <c r="F34" s="131"/>
      <c r="G34" s="58" t="s">
        <v>140</v>
      </c>
      <c r="H34" s="131"/>
      <c r="I34" s="58" t="s">
        <v>141</v>
      </c>
      <c r="J34" s="130"/>
      <c r="K34" s="58" t="s">
        <v>9</v>
      </c>
      <c r="L34" s="131"/>
      <c r="M34" s="58" t="s">
        <v>139</v>
      </c>
      <c r="N34" s="131"/>
      <c r="O34" s="58" t="s">
        <v>140</v>
      </c>
      <c r="P34" s="131"/>
      <c r="Q34" s="58" t="s">
        <v>141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39.75" customHeight="1" x14ac:dyDescent="0.2">
      <c r="A35" s="42" t="s">
        <v>62</v>
      </c>
      <c r="C35" s="25">
        <v>0</v>
      </c>
      <c r="D35" s="26"/>
      <c r="E35" s="25">
        <v>0</v>
      </c>
      <c r="F35" s="26"/>
      <c r="G35" s="25">
        <v>0</v>
      </c>
      <c r="H35" s="26"/>
      <c r="I35" s="25">
        <f t="shared" ref="I35:I50" si="2">E35+G35</f>
        <v>0</v>
      </c>
      <c r="J35" s="26"/>
      <c r="K35" s="25">
        <v>46617774</v>
      </c>
      <c r="L35" s="26"/>
      <c r="M35" s="25">
        <v>2178389497300</v>
      </c>
      <c r="N35" s="26"/>
      <c r="O35" s="25">
        <v>-2051227897463</v>
      </c>
      <c r="P35" s="26"/>
      <c r="Q35" s="25">
        <f>M35+O35</f>
        <v>127161599837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39.75" customHeight="1" x14ac:dyDescent="0.2">
      <c r="A36" s="42" t="s">
        <v>63</v>
      </c>
      <c r="C36" s="25">
        <v>0</v>
      </c>
      <c r="D36" s="26"/>
      <c r="E36" s="25">
        <v>0</v>
      </c>
      <c r="F36" s="26"/>
      <c r="G36" s="25">
        <v>0</v>
      </c>
      <c r="H36" s="26"/>
      <c r="I36" s="25">
        <f t="shared" si="2"/>
        <v>0</v>
      </c>
      <c r="J36" s="26"/>
      <c r="K36" s="25">
        <v>169400000</v>
      </c>
      <c r="L36" s="26"/>
      <c r="M36" s="25">
        <v>2189535685322</v>
      </c>
      <c r="N36" s="26"/>
      <c r="O36" s="25">
        <v>-2113624305981</v>
      </c>
      <c r="P36" s="26"/>
      <c r="Q36" s="25">
        <f t="shared" ref="Q36:Q50" si="3">M36+O36</f>
        <v>75911379341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39.75" customHeight="1" x14ac:dyDescent="0.2">
      <c r="A37" s="42" t="s">
        <v>60</v>
      </c>
      <c r="C37" s="25">
        <v>0</v>
      </c>
      <c r="D37" s="26"/>
      <c r="E37" s="25">
        <v>0</v>
      </c>
      <c r="F37" s="26"/>
      <c r="G37" s="25">
        <v>0</v>
      </c>
      <c r="H37" s="26"/>
      <c r="I37" s="25">
        <f t="shared" si="2"/>
        <v>0</v>
      </c>
      <c r="J37" s="26"/>
      <c r="K37" s="25">
        <v>28000000</v>
      </c>
      <c r="L37" s="26"/>
      <c r="M37" s="25">
        <v>873717064736</v>
      </c>
      <c r="N37" s="26"/>
      <c r="O37" s="25">
        <v>-800048159221</v>
      </c>
      <c r="P37" s="26"/>
      <c r="Q37" s="25">
        <f t="shared" si="3"/>
        <v>73668905515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39.75" customHeight="1" x14ac:dyDescent="0.2">
      <c r="A38" s="43" t="s">
        <v>61</v>
      </c>
      <c r="C38" s="27">
        <v>9000000</v>
      </c>
      <c r="D38" s="26"/>
      <c r="E38" s="27">
        <v>250404629238</v>
      </c>
      <c r="F38" s="26"/>
      <c r="G38" s="27">
        <v>-249340531995</v>
      </c>
      <c r="H38" s="26"/>
      <c r="I38" s="25">
        <f t="shared" si="2"/>
        <v>1064097243</v>
      </c>
      <c r="J38" s="26"/>
      <c r="K38" s="27">
        <v>90000000</v>
      </c>
      <c r="L38" s="26"/>
      <c r="M38" s="27">
        <v>2268913387972</v>
      </c>
      <c r="N38" s="26"/>
      <c r="O38" s="25">
        <v>-2199575157440</v>
      </c>
      <c r="P38" s="26"/>
      <c r="Q38" s="25">
        <f t="shared" si="3"/>
        <v>69338230532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39.75" customHeight="1" x14ac:dyDescent="0.2">
      <c r="A39" s="42" t="s">
        <v>102</v>
      </c>
      <c r="C39" s="25">
        <v>0</v>
      </c>
      <c r="D39" s="26"/>
      <c r="E39" s="25">
        <v>0</v>
      </c>
      <c r="F39" s="26"/>
      <c r="G39" s="25">
        <v>0</v>
      </c>
      <c r="H39" s="26"/>
      <c r="I39" s="25">
        <f t="shared" si="2"/>
        <v>0</v>
      </c>
      <c r="J39" s="26"/>
      <c r="K39" s="25">
        <v>39250000</v>
      </c>
      <c r="L39" s="26"/>
      <c r="M39" s="25">
        <v>533020580028</v>
      </c>
      <c r="N39" s="26"/>
      <c r="O39" s="25">
        <v>-493505823720</v>
      </c>
      <c r="P39" s="26"/>
      <c r="Q39" s="25">
        <f t="shared" si="3"/>
        <v>39514756308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39.75" customHeight="1" x14ac:dyDescent="0.2">
      <c r="A40" s="42" t="s">
        <v>107</v>
      </c>
      <c r="C40" s="25">
        <v>0</v>
      </c>
      <c r="D40" s="26"/>
      <c r="E40" s="25">
        <v>0</v>
      </c>
      <c r="F40" s="26"/>
      <c r="G40" s="25">
        <v>0</v>
      </c>
      <c r="H40" s="26"/>
      <c r="I40" s="25">
        <f t="shared" si="2"/>
        <v>0</v>
      </c>
      <c r="J40" s="26"/>
      <c r="K40" s="25">
        <v>8870000</v>
      </c>
      <c r="L40" s="26"/>
      <c r="M40" s="25">
        <v>244925917861</v>
      </c>
      <c r="N40" s="26"/>
      <c r="O40" s="25">
        <v>-229622806868</v>
      </c>
      <c r="P40" s="26"/>
      <c r="Q40" s="25">
        <f t="shared" si="3"/>
        <v>15303110993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39.75" customHeight="1" x14ac:dyDescent="0.2">
      <c r="A41" s="42" t="s">
        <v>109</v>
      </c>
      <c r="C41" s="25">
        <v>0</v>
      </c>
      <c r="D41" s="26"/>
      <c r="E41" s="25">
        <v>0</v>
      </c>
      <c r="F41" s="26"/>
      <c r="G41" s="25">
        <v>0</v>
      </c>
      <c r="H41" s="26"/>
      <c r="I41" s="25">
        <f t="shared" si="2"/>
        <v>0</v>
      </c>
      <c r="J41" s="26"/>
      <c r="K41" s="25">
        <v>24542450</v>
      </c>
      <c r="L41" s="26"/>
      <c r="M41" s="25">
        <v>411401564481</v>
      </c>
      <c r="N41" s="26"/>
      <c r="O41" s="25">
        <v>-396429938309</v>
      </c>
      <c r="P41" s="26"/>
      <c r="Q41" s="25">
        <f t="shared" si="3"/>
        <v>14971626172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39.75" customHeight="1" x14ac:dyDescent="0.2">
      <c r="A42" s="42" t="s">
        <v>64</v>
      </c>
      <c r="C42" s="25">
        <v>0</v>
      </c>
      <c r="D42" s="26"/>
      <c r="E42" s="25">
        <v>0</v>
      </c>
      <c r="F42" s="26"/>
      <c r="G42" s="25">
        <v>0</v>
      </c>
      <c r="H42" s="26"/>
      <c r="I42" s="25">
        <f t="shared" si="2"/>
        <v>0</v>
      </c>
      <c r="J42" s="26"/>
      <c r="K42" s="25">
        <v>197255557</v>
      </c>
      <c r="L42" s="26"/>
      <c r="M42" s="25">
        <v>1999363924699</v>
      </c>
      <c r="N42" s="26"/>
      <c r="O42" s="25">
        <v>-1995614935728</v>
      </c>
      <c r="P42" s="26"/>
      <c r="Q42" s="25">
        <f t="shared" si="3"/>
        <v>3748988971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39.75" customHeight="1" x14ac:dyDescent="0.2">
      <c r="A43" s="42" t="s">
        <v>108</v>
      </c>
      <c r="C43" s="25">
        <v>0</v>
      </c>
      <c r="D43" s="26"/>
      <c r="E43" s="25">
        <v>0</v>
      </c>
      <c r="F43" s="26"/>
      <c r="G43" s="25">
        <v>0</v>
      </c>
      <c r="H43" s="26"/>
      <c r="I43" s="25">
        <f t="shared" si="2"/>
        <v>0</v>
      </c>
      <c r="J43" s="26"/>
      <c r="K43" s="25">
        <v>2575000</v>
      </c>
      <c r="L43" s="26"/>
      <c r="M43" s="25">
        <v>77090987627</v>
      </c>
      <c r="N43" s="26"/>
      <c r="O43" s="25">
        <v>-73935974505</v>
      </c>
      <c r="P43" s="26"/>
      <c r="Q43" s="25">
        <f t="shared" si="3"/>
        <v>3155013122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39.75" customHeight="1" x14ac:dyDescent="0.2">
      <c r="A44" s="42" t="s">
        <v>103</v>
      </c>
      <c r="C44" s="25">
        <v>0</v>
      </c>
      <c r="D44" s="26"/>
      <c r="E44" s="25">
        <v>0</v>
      </c>
      <c r="F44" s="26"/>
      <c r="G44" s="25">
        <v>0</v>
      </c>
      <c r="H44" s="26"/>
      <c r="I44" s="25">
        <f t="shared" si="2"/>
        <v>0</v>
      </c>
      <c r="J44" s="26"/>
      <c r="K44" s="25">
        <v>14500000</v>
      </c>
      <c r="L44" s="26"/>
      <c r="M44" s="25">
        <v>152888328089</v>
      </c>
      <c r="N44" s="26"/>
      <c r="O44" s="25">
        <v>-152395743151</v>
      </c>
      <c r="P44" s="26"/>
      <c r="Q44" s="25">
        <f t="shared" si="3"/>
        <v>492584938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39.75" customHeight="1" x14ac:dyDescent="0.2">
      <c r="A45" s="42" t="s">
        <v>111</v>
      </c>
      <c r="C45" s="25">
        <v>0</v>
      </c>
      <c r="D45" s="26"/>
      <c r="E45" s="25">
        <v>0</v>
      </c>
      <c r="F45" s="26"/>
      <c r="G45" s="25">
        <v>0</v>
      </c>
      <c r="H45" s="26"/>
      <c r="I45" s="25">
        <f t="shared" si="2"/>
        <v>0</v>
      </c>
      <c r="J45" s="26"/>
      <c r="K45" s="25">
        <v>8925841</v>
      </c>
      <c r="L45" s="26"/>
      <c r="M45" s="25">
        <v>137690978944</v>
      </c>
      <c r="N45" s="26"/>
      <c r="O45" s="25">
        <v>-137326038681</v>
      </c>
      <c r="P45" s="26"/>
      <c r="Q45" s="25">
        <f t="shared" si="3"/>
        <v>364940263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39.75" customHeight="1" x14ac:dyDescent="0.2">
      <c r="A46" s="42" t="s">
        <v>110</v>
      </c>
      <c r="C46" s="25">
        <v>0</v>
      </c>
      <c r="D46" s="26"/>
      <c r="E46" s="25">
        <v>0</v>
      </c>
      <c r="F46" s="26"/>
      <c r="G46" s="25">
        <v>0</v>
      </c>
      <c r="H46" s="26"/>
      <c r="I46" s="25">
        <f t="shared" si="2"/>
        <v>0</v>
      </c>
      <c r="J46" s="26"/>
      <c r="K46" s="25">
        <v>624670</v>
      </c>
      <c r="L46" s="26"/>
      <c r="M46" s="25">
        <v>8210996647</v>
      </c>
      <c r="N46" s="26"/>
      <c r="O46" s="25">
        <v>-8083297115</v>
      </c>
      <c r="P46" s="26"/>
      <c r="Q46" s="25">
        <f t="shared" si="3"/>
        <v>127699532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39.75" customHeight="1" x14ac:dyDescent="0.2">
      <c r="A47" s="42" t="s">
        <v>104</v>
      </c>
      <c r="C47" s="25">
        <v>0</v>
      </c>
      <c r="D47" s="26"/>
      <c r="E47" s="25">
        <v>0</v>
      </c>
      <c r="F47" s="26"/>
      <c r="G47" s="25">
        <v>0</v>
      </c>
      <c r="H47" s="26"/>
      <c r="I47" s="25">
        <f t="shared" si="2"/>
        <v>0</v>
      </c>
      <c r="J47" s="26"/>
      <c r="K47" s="25">
        <v>2800000</v>
      </c>
      <c r="L47" s="26"/>
      <c r="M47" s="25">
        <v>28397874400</v>
      </c>
      <c r="N47" s="26"/>
      <c r="O47" s="25">
        <v>-28316962974</v>
      </c>
      <c r="P47" s="26"/>
      <c r="Q47" s="25">
        <f t="shared" si="3"/>
        <v>80911426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39.75" customHeight="1" x14ac:dyDescent="0.2">
      <c r="A48" s="42" t="s">
        <v>105</v>
      </c>
      <c r="C48" s="25">
        <v>0</v>
      </c>
      <c r="D48" s="26"/>
      <c r="E48" s="25">
        <v>0</v>
      </c>
      <c r="F48" s="26"/>
      <c r="G48" s="25">
        <v>0</v>
      </c>
      <c r="H48" s="26"/>
      <c r="I48" s="25">
        <f t="shared" si="2"/>
        <v>0</v>
      </c>
      <c r="J48" s="26"/>
      <c r="K48" s="25">
        <v>2000000</v>
      </c>
      <c r="L48" s="26"/>
      <c r="M48" s="25">
        <v>23197649634</v>
      </c>
      <c r="N48" s="26"/>
      <c r="O48" s="25">
        <v>-23131310884</v>
      </c>
      <c r="P48" s="26"/>
      <c r="Q48" s="25">
        <f t="shared" si="3"/>
        <v>66338750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39.75" customHeight="1" x14ac:dyDescent="0.2">
      <c r="A49" s="42" t="s">
        <v>101</v>
      </c>
      <c r="C49" s="25">
        <v>0</v>
      </c>
      <c r="D49" s="26"/>
      <c r="E49" s="25">
        <v>0</v>
      </c>
      <c r="F49" s="26"/>
      <c r="G49" s="25">
        <v>0</v>
      </c>
      <c r="H49" s="26"/>
      <c r="I49" s="25">
        <f t="shared" si="2"/>
        <v>0</v>
      </c>
      <c r="J49" s="26"/>
      <c r="K49" s="25">
        <v>813460</v>
      </c>
      <c r="L49" s="26"/>
      <c r="M49" s="25">
        <v>17720343302</v>
      </c>
      <c r="N49" s="26"/>
      <c r="O49" s="25">
        <v>-17670661588</v>
      </c>
      <c r="P49" s="26"/>
      <c r="Q49" s="25">
        <f t="shared" si="3"/>
        <v>49681714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39.75" customHeight="1" thickBot="1" x14ac:dyDescent="0.25">
      <c r="A50" s="42" t="s">
        <v>106</v>
      </c>
      <c r="C50" s="25">
        <v>0</v>
      </c>
      <c r="D50" s="26"/>
      <c r="E50" s="25">
        <v>0</v>
      </c>
      <c r="F50" s="26"/>
      <c r="G50" s="25">
        <v>0</v>
      </c>
      <c r="H50" s="26"/>
      <c r="I50" s="25">
        <f t="shared" si="2"/>
        <v>0</v>
      </c>
      <c r="J50" s="26"/>
      <c r="K50" s="25">
        <v>9000000</v>
      </c>
      <c r="L50" s="26"/>
      <c r="M50" s="25">
        <v>121413569221</v>
      </c>
      <c r="N50" s="26"/>
      <c r="O50" s="25">
        <v>-124000971907</v>
      </c>
      <c r="P50" s="26"/>
      <c r="Q50" s="25">
        <f t="shared" si="3"/>
        <v>-2587402686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39.75" customHeight="1" thickBot="1" x14ac:dyDescent="0.25">
      <c r="A51" s="127"/>
      <c r="C51" s="29">
        <f>SUM(C35:C50)</f>
        <v>9000000</v>
      </c>
      <c r="D51" s="30"/>
      <c r="E51" s="29">
        <f>SUM(E35:E50)</f>
        <v>250404629238</v>
      </c>
      <c r="F51" s="30"/>
      <c r="G51" s="29">
        <f>SUM(G35:G50)</f>
        <v>-249340531995</v>
      </c>
      <c r="H51" s="30"/>
      <c r="I51" s="29">
        <f>SUM(I35:I50)</f>
        <v>1064097243</v>
      </c>
      <c r="J51" s="30"/>
      <c r="K51" s="29">
        <f>SUM(K35:K50)</f>
        <v>645174752</v>
      </c>
      <c r="L51" s="30"/>
      <c r="M51" s="29">
        <f>SUM(M35:M50)</f>
        <v>11265878350263</v>
      </c>
      <c r="N51" s="30"/>
      <c r="O51" s="29">
        <f>SUM(O35:O50)</f>
        <v>-10844509985535</v>
      </c>
      <c r="P51" s="30"/>
      <c r="Q51" s="29">
        <f>SUM(Q35:Q50)</f>
        <v>421368364728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23.25" thickTop="1" x14ac:dyDescent="0.2"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22.5" x14ac:dyDescent="0.2"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33.75" x14ac:dyDescent="0.2">
      <c r="A54" s="182" t="s">
        <v>0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33.75" x14ac:dyDescent="0.2">
      <c r="A55" s="182" t="s">
        <v>84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33.75" x14ac:dyDescent="0.2">
      <c r="A56" s="182" t="s">
        <v>150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39" customHeight="1" x14ac:dyDescent="0.2"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39.75" customHeight="1" x14ac:dyDescent="0.2">
      <c r="A58" s="197" t="s">
        <v>203</v>
      </c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42.75" customHeight="1" x14ac:dyDescent="0.2">
      <c r="A59" s="106"/>
      <c r="B59" s="106"/>
      <c r="C59" s="195" t="s">
        <v>154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39.75" customHeight="1" thickBot="1" x14ac:dyDescent="0.35">
      <c r="A60" s="196" t="s">
        <v>85</v>
      </c>
      <c r="B60" s="130"/>
      <c r="C60" s="172" t="s">
        <v>170</v>
      </c>
      <c r="D60" s="172"/>
      <c r="E60" s="172"/>
      <c r="F60" s="172"/>
      <c r="G60" s="172"/>
      <c r="H60" s="172"/>
      <c r="I60" s="172"/>
      <c r="J60" s="130"/>
      <c r="K60" s="172" t="s">
        <v>171</v>
      </c>
      <c r="L60" s="172"/>
      <c r="M60" s="172"/>
      <c r="N60" s="172"/>
      <c r="O60" s="172"/>
      <c r="P60" s="172"/>
      <c r="Q60" s="172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53.25" thickBot="1" x14ac:dyDescent="0.35">
      <c r="A61" s="172"/>
      <c r="B61" s="130"/>
      <c r="C61" s="58" t="s">
        <v>9</v>
      </c>
      <c r="D61" s="131"/>
      <c r="E61" s="58" t="s">
        <v>139</v>
      </c>
      <c r="F61" s="131"/>
      <c r="G61" s="58" t="s">
        <v>140</v>
      </c>
      <c r="H61" s="131"/>
      <c r="I61" s="58" t="s">
        <v>141</v>
      </c>
      <c r="J61" s="130"/>
      <c r="K61" s="58" t="s">
        <v>9</v>
      </c>
      <c r="L61" s="131"/>
      <c r="M61" s="58" t="s">
        <v>139</v>
      </c>
      <c r="N61" s="131"/>
      <c r="O61" s="58" t="s">
        <v>140</v>
      </c>
      <c r="P61" s="131"/>
      <c r="Q61" s="58" t="s">
        <v>141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39.75" customHeight="1" x14ac:dyDescent="0.2">
      <c r="A62" s="43" t="s">
        <v>116</v>
      </c>
      <c r="C62" s="27">
        <v>0</v>
      </c>
      <c r="D62" s="26"/>
      <c r="E62" s="27">
        <v>0</v>
      </c>
      <c r="F62" s="26"/>
      <c r="G62" s="27">
        <v>0</v>
      </c>
      <c r="H62" s="26"/>
      <c r="I62" s="25">
        <f>E62+G62</f>
        <v>0</v>
      </c>
      <c r="J62" s="26"/>
      <c r="K62" s="27">
        <v>100</v>
      </c>
      <c r="L62" s="26"/>
      <c r="M62" s="27">
        <v>96524572</v>
      </c>
      <c r="N62" s="26"/>
      <c r="O62" s="27">
        <v>-91991565</v>
      </c>
      <c r="P62" s="26"/>
      <c r="Q62" s="25">
        <f>M62+O62</f>
        <v>4533007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39.75" customHeight="1" x14ac:dyDescent="0.2">
      <c r="A63" s="42" t="s">
        <v>114</v>
      </c>
      <c r="C63" s="25">
        <v>0</v>
      </c>
      <c r="D63" s="26"/>
      <c r="E63" s="25">
        <v>0</v>
      </c>
      <c r="F63" s="26"/>
      <c r="G63" s="25">
        <v>0</v>
      </c>
      <c r="H63" s="26"/>
      <c r="I63" s="25">
        <f>E63+G63</f>
        <v>0</v>
      </c>
      <c r="J63" s="26"/>
      <c r="K63" s="25">
        <v>100</v>
      </c>
      <c r="L63" s="26"/>
      <c r="M63" s="25">
        <v>96929675</v>
      </c>
      <c r="N63" s="26"/>
      <c r="O63" s="27">
        <v>-94998550</v>
      </c>
      <c r="P63" s="26"/>
      <c r="Q63" s="25">
        <v>1931125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39.75" customHeight="1" thickBot="1" x14ac:dyDescent="0.25">
      <c r="A64" s="42" t="s">
        <v>115</v>
      </c>
      <c r="C64" s="25">
        <v>0</v>
      </c>
      <c r="D64" s="26"/>
      <c r="E64" s="25">
        <v>0</v>
      </c>
      <c r="F64" s="26"/>
      <c r="G64" s="25">
        <v>0</v>
      </c>
      <c r="H64" s="26"/>
      <c r="I64" s="25">
        <f>E64+G64</f>
        <v>0</v>
      </c>
      <c r="J64" s="26"/>
      <c r="K64" s="25">
        <v>100</v>
      </c>
      <c r="L64" s="26"/>
      <c r="M64" s="25">
        <v>76838254</v>
      </c>
      <c r="N64" s="26"/>
      <c r="O64" s="27">
        <v>-95013129</v>
      </c>
      <c r="P64" s="26"/>
      <c r="Q64" s="25">
        <v>-18174875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40.5" customHeight="1" thickBot="1" x14ac:dyDescent="0.25">
      <c r="A65" s="134"/>
      <c r="C65" s="29">
        <f>SUM(C62:C64)</f>
        <v>0</v>
      </c>
      <c r="D65" s="30"/>
      <c r="E65" s="29">
        <f>SUM(E62:E64)</f>
        <v>0</v>
      </c>
      <c r="F65" s="30"/>
      <c r="G65" s="29">
        <f>SUM(G62:G64)</f>
        <v>0</v>
      </c>
      <c r="H65" s="30"/>
      <c r="I65" s="29">
        <f>SUM(I62:I64)</f>
        <v>0</v>
      </c>
      <c r="J65" s="30"/>
      <c r="K65" s="29">
        <f>SUM(K62:K64)</f>
        <v>300</v>
      </c>
      <c r="L65" s="30"/>
      <c r="M65" s="29">
        <f>SUM(M62:M64)</f>
        <v>270292501</v>
      </c>
      <c r="N65" s="30"/>
      <c r="O65" s="29">
        <f>SUM(O62:O64)</f>
        <v>-282003244</v>
      </c>
      <c r="P65" s="30"/>
      <c r="Q65" s="29">
        <f>SUM(Q62:Q64)</f>
        <v>-11710743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24.75" thickTop="1" x14ac:dyDescent="0.2">
      <c r="C66" s="132"/>
      <c r="D66" s="30"/>
      <c r="E66" s="132"/>
      <c r="F66" s="30"/>
      <c r="G66" s="132"/>
      <c r="H66" s="30"/>
      <c r="I66" s="132"/>
      <c r="J66" s="30"/>
      <c r="K66" s="132"/>
      <c r="L66" s="30"/>
      <c r="M66" s="132"/>
      <c r="N66" s="30"/>
      <c r="O66" s="132"/>
      <c r="P66" s="30"/>
      <c r="Q66" s="132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22.5" x14ac:dyDescent="0.2"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x14ac:dyDescent="0.2"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</row>
    <row r="69" spans="1:28" x14ac:dyDescent="0.2"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</row>
  </sheetData>
  <sortState xmlns:xlrd2="http://schemas.microsoft.com/office/spreadsheetml/2017/richdata2" ref="A9:Q23">
    <sortCondition descending="1" ref="Q9:Q23"/>
  </sortState>
  <mergeCells count="24">
    <mergeCell ref="C59:Q59"/>
    <mergeCell ref="K60:Q60"/>
    <mergeCell ref="C60:I60"/>
    <mergeCell ref="C33:I33"/>
    <mergeCell ref="A54:Q54"/>
    <mergeCell ref="A55:Q55"/>
    <mergeCell ref="A56:Q56"/>
    <mergeCell ref="A58:Q58"/>
    <mergeCell ref="A60:A61"/>
    <mergeCell ref="A33:A34"/>
    <mergeCell ref="K33:Q33"/>
    <mergeCell ref="A7:A8"/>
    <mergeCell ref="A1:Q1"/>
    <mergeCell ref="A2:Q2"/>
    <mergeCell ref="A3:Q3"/>
    <mergeCell ref="A5:Q5"/>
    <mergeCell ref="C6:Q6"/>
    <mergeCell ref="K7:Q7"/>
    <mergeCell ref="C7:I7"/>
    <mergeCell ref="A27:Q27"/>
    <mergeCell ref="A28:Q28"/>
    <mergeCell ref="A29:Q29"/>
    <mergeCell ref="A31:Q31"/>
    <mergeCell ref="C32:Q32"/>
  </mergeCells>
  <pageMargins left="0.39" right="0.39" top="0.39" bottom="0.39" header="0" footer="0"/>
  <pageSetup scale="51" fitToHeight="0" orientation="landscape" r:id="rId1"/>
  <rowBreaks count="2" manualBreakCount="2">
    <brk id="25" max="17" man="1"/>
    <brk id="5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rightToLeft="1" view="pageBreakPreview" topLeftCell="A16" zoomScale="69" zoomScaleNormal="100" zoomScaleSheetLayoutView="69" workbookViewId="0">
      <selection activeCell="AA1" sqref="AA1:AA1048576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22" customWidth="1"/>
    <col min="4" max="4" width="1.42578125" customWidth="1"/>
    <col min="5" max="5" width="24.140625" bestFit="1" customWidth="1"/>
    <col min="6" max="6" width="1.42578125" customWidth="1"/>
    <col min="7" max="7" width="23" bestFit="1" customWidth="1"/>
    <col min="8" max="8" width="1.42578125" customWidth="1"/>
    <col min="9" max="9" width="20.42578125" customWidth="1"/>
    <col min="10" max="10" width="1.42578125" customWidth="1"/>
    <col min="11" max="11" width="20.7109375" bestFit="1" customWidth="1"/>
    <col min="12" max="12" width="1.42578125" customWidth="1"/>
    <col min="13" max="13" width="20.42578125" customWidth="1"/>
    <col min="14" max="14" width="1.42578125" customWidth="1"/>
    <col min="15" max="15" width="25.5703125" customWidth="1"/>
    <col min="16" max="16" width="1.42578125" customWidth="1"/>
    <col min="17" max="17" width="23.42578125" customWidth="1"/>
    <col min="18" max="18" width="1.42578125" customWidth="1"/>
    <col min="19" max="19" width="25" customWidth="1"/>
    <col min="20" max="20" width="1.42578125" customWidth="1"/>
    <col min="21" max="21" width="24" bestFit="1" customWidth="1"/>
    <col min="22" max="22" width="1.42578125" customWidth="1"/>
    <col min="23" max="23" width="23.28515625" bestFit="1" customWidth="1"/>
    <col min="24" max="24" width="1.42578125" customWidth="1"/>
    <col min="25" max="25" width="25.42578125" bestFit="1" customWidth="1"/>
    <col min="26" max="26" width="1.42578125" customWidth="1"/>
    <col min="27" max="27" width="18" hidden="1" customWidth="1"/>
  </cols>
  <sheetData>
    <row r="1" spans="1:27" ht="40.5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7" ht="40.5" customHeight="1" x14ac:dyDescent="0.2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27" ht="40.5" customHeight="1" x14ac:dyDescent="0.2">
      <c r="A3" s="162" t="s">
        <v>151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1:27" ht="40.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7" ht="40.5" customHeight="1" x14ac:dyDescent="0.2">
      <c r="A5" s="161" t="s">
        <v>152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7" ht="40.5" customHeight="1" x14ac:dyDescent="0.2">
      <c r="A6" s="161" t="s">
        <v>153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1:27" ht="40.5" customHeight="1" x14ac:dyDescent="0.2">
      <c r="A7" s="24"/>
      <c r="B7" s="24"/>
      <c r="C7" s="160" t="s">
        <v>154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7" ht="40.5" customHeight="1" thickBot="1" x14ac:dyDescent="0.4">
      <c r="C8" s="163" t="s">
        <v>3</v>
      </c>
      <c r="D8" s="163"/>
      <c r="E8" s="163"/>
      <c r="F8" s="163"/>
      <c r="G8" s="163"/>
      <c r="H8" s="9"/>
      <c r="I8" s="163" t="s">
        <v>4</v>
      </c>
      <c r="J8" s="163"/>
      <c r="K8" s="163"/>
      <c r="L8" s="163"/>
      <c r="M8" s="163"/>
      <c r="N8" s="163"/>
      <c r="O8" s="163"/>
      <c r="P8" s="9"/>
      <c r="Q8" s="163" t="s">
        <v>5</v>
      </c>
      <c r="R8" s="163"/>
      <c r="S8" s="163"/>
      <c r="T8" s="163"/>
      <c r="U8" s="163"/>
      <c r="V8" s="163"/>
      <c r="W8" s="163"/>
      <c r="X8" s="163"/>
      <c r="Y8" s="163"/>
    </row>
    <row r="9" spans="1:27" ht="40.5" customHeight="1" thickBot="1" x14ac:dyDescent="0.35">
      <c r="A9" s="164" t="s">
        <v>8</v>
      </c>
      <c r="B9" s="8"/>
      <c r="C9" s="164" t="s">
        <v>9</v>
      </c>
      <c r="D9" s="11"/>
      <c r="E9" s="164" t="s">
        <v>10</v>
      </c>
      <c r="F9" s="11"/>
      <c r="G9" s="164" t="s">
        <v>11</v>
      </c>
      <c r="H9" s="8"/>
      <c r="I9" s="165" t="s">
        <v>6</v>
      </c>
      <c r="J9" s="165"/>
      <c r="K9" s="165"/>
      <c r="L9" s="11"/>
      <c r="M9" s="165" t="s">
        <v>7</v>
      </c>
      <c r="N9" s="165"/>
      <c r="O9" s="165"/>
      <c r="P9" s="8"/>
      <c r="Q9" s="164" t="s">
        <v>9</v>
      </c>
      <c r="R9" s="11"/>
      <c r="S9" s="166" t="s">
        <v>13</v>
      </c>
      <c r="T9" s="11"/>
      <c r="U9" s="164" t="s">
        <v>10</v>
      </c>
      <c r="V9" s="11"/>
      <c r="W9" s="166" t="s">
        <v>11</v>
      </c>
      <c r="X9" s="11"/>
      <c r="Y9" s="166" t="s">
        <v>14</v>
      </c>
    </row>
    <row r="10" spans="1:27" ht="40.5" customHeight="1" thickBot="1" x14ac:dyDescent="0.35">
      <c r="A10" s="165"/>
      <c r="B10" s="8"/>
      <c r="C10" s="165"/>
      <c r="D10" s="8"/>
      <c r="E10" s="165"/>
      <c r="F10" s="8"/>
      <c r="G10" s="165"/>
      <c r="H10" s="8"/>
      <c r="I10" s="12" t="s">
        <v>9</v>
      </c>
      <c r="J10" s="11"/>
      <c r="K10" s="12" t="s">
        <v>10</v>
      </c>
      <c r="L10" s="8"/>
      <c r="M10" s="12" t="s">
        <v>9</v>
      </c>
      <c r="N10" s="11"/>
      <c r="O10" s="12" t="s">
        <v>12</v>
      </c>
      <c r="P10" s="8"/>
      <c r="Q10" s="165"/>
      <c r="R10" s="8"/>
      <c r="S10" s="167"/>
      <c r="T10" s="8"/>
      <c r="U10" s="165"/>
      <c r="V10" s="8"/>
      <c r="W10" s="167"/>
      <c r="X10" s="8"/>
      <c r="Y10" s="167"/>
      <c r="AA10" s="32">
        <v>56095096436059</v>
      </c>
    </row>
    <row r="11" spans="1:27" ht="40.5" customHeight="1" x14ac:dyDescent="0.2">
      <c r="A11" s="16" t="s">
        <v>20</v>
      </c>
      <c r="B11" s="5"/>
      <c r="C11" s="25">
        <v>4548533396</v>
      </c>
      <c r="D11" s="26"/>
      <c r="E11" s="25">
        <v>27023279869916</v>
      </c>
      <c r="F11" s="26"/>
      <c r="G11" s="25">
        <v>21175511462974</v>
      </c>
      <c r="H11" s="26"/>
      <c r="I11" s="25">
        <v>429000</v>
      </c>
      <c r="J11" s="26"/>
      <c r="K11" s="25">
        <v>1923745388</v>
      </c>
      <c r="L11" s="26"/>
      <c r="M11" s="25">
        <v>0</v>
      </c>
      <c r="N11" s="26"/>
      <c r="O11" s="25">
        <v>0</v>
      </c>
      <c r="P11" s="26"/>
      <c r="Q11" s="25">
        <v>4548962396</v>
      </c>
      <c r="R11" s="26"/>
      <c r="S11" s="25">
        <v>4430</v>
      </c>
      <c r="T11" s="26"/>
      <c r="U11" s="25">
        <v>27025203615304</v>
      </c>
      <c r="V11" s="26"/>
      <c r="W11" s="25">
        <v>20136587967685</v>
      </c>
      <c r="X11" s="18"/>
      <c r="Y11" s="20">
        <f t="shared" ref="Y11:Y28" si="0">W11/$AA$10*100</f>
        <v>35.897233888594968</v>
      </c>
      <c r="AA11" s="120"/>
    </row>
    <row r="12" spans="1:27" ht="40.5" customHeight="1" x14ac:dyDescent="0.2">
      <c r="A12" s="16" t="s">
        <v>18</v>
      </c>
      <c r="B12" s="5"/>
      <c r="C12" s="25">
        <v>585654675</v>
      </c>
      <c r="D12" s="26"/>
      <c r="E12" s="25">
        <v>4457720003778</v>
      </c>
      <c r="F12" s="26"/>
      <c r="G12" s="25">
        <v>8824960427900</v>
      </c>
      <c r="H12" s="26"/>
      <c r="I12" s="25">
        <v>1455212</v>
      </c>
      <c r="J12" s="26"/>
      <c r="K12" s="25">
        <v>20959249846</v>
      </c>
      <c r="L12" s="26"/>
      <c r="M12" s="25">
        <v>-501193</v>
      </c>
      <c r="N12" s="26"/>
      <c r="O12" s="25">
        <v>-7375917367</v>
      </c>
      <c r="P12" s="26"/>
      <c r="Q12" s="25">
        <v>586608694</v>
      </c>
      <c r="R12" s="26"/>
      <c r="S12" s="25">
        <v>14930</v>
      </c>
      <c r="T12" s="26"/>
      <c r="U12" s="25">
        <v>4474856344684</v>
      </c>
      <c r="V12" s="26"/>
      <c r="W12" s="25">
        <v>8751411669890</v>
      </c>
      <c r="X12" s="18"/>
      <c r="Y12" s="20">
        <f t="shared" si="0"/>
        <v>15.601027943441462</v>
      </c>
      <c r="AA12" s="120"/>
    </row>
    <row r="13" spans="1:27" ht="40.5" customHeight="1" x14ac:dyDescent="0.2">
      <c r="A13" s="16" t="s">
        <v>24</v>
      </c>
      <c r="B13" s="5"/>
      <c r="C13" s="25">
        <v>1615645977</v>
      </c>
      <c r="D13" s="26"/>
      <c r="E13" s="25">
        <v>6115607123591</v>
      </c>
      <c r="F13" s="26"/>
      <c r="G13" s="25">
        <v>5396999661690</v>
      </c>
      <c r="H13" s="26"/>
      <c r="I13" s="25">
        <v>12433644</v>
      </c>
      <c r="J13" s="26"/>
      <c r="K13" s="25">
        <v>41912822076</v>
      </c>
      <c r="L13" s="26"/>
      <c r="M13" s="25">
        <v>-64000000</v>
      </c>
      <c r="N13" s="26"/>
      <c r="O13" s="25">
        <v>-221325664830</v>
      </c>
      <c r="P13" s="26"/>
      <c r="Q13" s="25">
        <v>1564079621</v>
      </c>
      <c r="R13" s="26"/>
      <c r="S13" s="25">
        <v>3383</v>
      </c>
      <c r="T13" s="26"/>
      <c r="U13" s="25">
        <v>5915300273269</v>
      </c>
      <c r="V13" s="26"/>
      <c r="W13" s="25">
        <v>5287259984011</v>
      </c>
      <c r="X13" s="18"/>
      <c r="Y13" s="20">
        <f t="shared" si="0"/>
        <v>9.4255297163768645</v>
      </c>
      <c r="AA13" s="120"/>
    </row>
    <row r="14" spans="1:27" ht="40.5" customHeight="1" x14ac:dyDescent="0.2">
      <c r="A14" s="16" t="s">
        <v>30</v>
      </c>
      <c r="B14" s="5"/>
      <c r="C14" s="25">
        <v>1563620411</v>
      </c>
      <c r="D14" s="26"/>
      <c r="E14" s="25">
        <v>5187759983652</v>
      </c>
      <c r="F14" s="26"/>
      <c r="G14" s="25">
        <v>3973264727277</v>
      </c>
      <c r="H14" s="26"/>
      <c r="I14" s="25">
        <v>1800000</v>
      </c>
      <c r="J14" s="26"/>
      <c r="K14" s="25">
        <v>4717699796</v>
      </c>
      <c r="L14" s="26"/>
      <c r="M14" s="25">
        <v>0</v>
      </c>
      <c r="N14" s="26"/>
      <c r="O14" s="25">
        <v>0</v>
      </c>
      <c r="P14" s="26"/>
      <c r="Q14" s="25">
        <v>1565420411</v>
      </c>
      <c r="R14" s="26"/>
      <c r="S14" s="25">
        <v>2755</v>
      </c>
      <c r="T14" s="26"/>
      <c r="U14" s="25">
        <v>5192477683448</v>
      </c>
      <c r="V14" s="26"/>
      <c r="W14" s="25">
        <v>4309455555048</v>
      </c>
      <c r="X14" s="18"/>
      <c r="Y14" s="20">
        <f t="shared" si="0"/>
        <v>7.6824104580339032</v>
      </c>
      <c r="AA14" s="120"/>
    </row>
    <row r="15" spans="1:27" ht="40.5" customHeight="1" x14ac:dyDescent="0.2">
      <c r="A15" s="16" t="s">
        <v>27</v>
      </c>
      <c r="B15" s="5"/>
      <c r="C15" s="25">
        <v>1352273684</v>
      </c>
      <c r="D15" s="26"/>
      <c r="E15" s="25">
        <v>6290830689032</v>
      </c>
      <c r="F15" s="26"/>
      <c r="G15" s="25">
        <v>3249746524180</v>
      </c>
      <c r="H15" s="26"/>
      <c r="I15" s="25">
        <v>45422796</v>
      </c>
      <c r="J15" s="26"/>
      <c r="K15" s="25">
        <v>119325375529</v>
      </c>
      <c r="L15" s="26"/>
      <c r="M15" s="25">
        <v>-88623225</v>
      </c>
      <c r="N15" s="26"/>
      <c r="O15" s="25">
        <v>-232094072439</v>
      </c>
      <c r="P15" s="26"/>
      <c r="Q15" s="25">
        <v>1309073255</v>
      </c>
      <c r="R15" s="26"/>
      <c r="S15" s="25">
        <v>2784</v>
      </c>
      <c r="T15" s="26"/>
      <c r="U15" s="25">
        <v>5999397325633</v>
      </c>
      <c r="V15" s="26"/>
      <c r="W15" s="25">
        <v>3641690152364</v>
      </c>
      <c r="X15" s="18"/>
      <c r="Y15" s="20">
        <f t="shared" si="0"/>
        <v>6.4919937458616293</v>
      </c>
      <c r="AA15" s="120"/>
    </row>
    <row r="16" spans="1:27" ht="40.5" customHeight="1" x14ac:dyDescent="0.2">
      <c r="A16" s="16" t="s">
        <v>16</v>
      </c>
      <c r="C16" s="25">
        <v>21102690</v>
      </c>
      <c r="D16" s="26"/>
      <c r="E16" s="25">
        <v>557734478928</v>
      </c>
      <c r="F16" s="26"/>
      <c r="G16" s="25">
        <v>1041680606606</v>
      </c>
      <c r="H16" s="26"/>
      <c r="I16" s="25">
        <v>6767</v>
      </c>
      <c r="J16" s="26"/>
      <c r="K16" s="25">
        <v>324713348</v>
      </c>
      <c r="L16" s="26"/>
      <c r="M16" s="25">
        <v>-884457</v>
      </c>
      <c r="N16" s="26"/>
      <c r="O16" s="25">
        <v>-50329771133</v>
      </c>
      <c r="P16" s="26"/>
      <c r="Q16" s="25">
        <v>20225000</v>
      </c>
      <c r="R16" s="26"/>
      <c r="S16" s="25">
        <v>62750</v>
      </c>
      <c r="T16" s="26"/>
      <c r="U16" s="25">
        <v>534677285347</v>
      </c>
      <c r="V16" s="26"/>
      <c r="W16" s="25">
        <v>1268154219750</v>
      </c>
      <c r="X16" s="18"/>
      <c r="Y16" s="20">
        <f t="shared" si="0"/>
        <v>2.2607220600744102</v>
      </c>
      <c r="AA16" s="120"/>
    </row>
    <row r="17" spans="1:27" ht="40.5" customHeight="1" x14ac:dyDescent="0.2">
      <c r="A17" s="16" t="s">
        <v>28</v>
      </c>
      <c r="B17" s="5"/>
      <c r="C17" s="25">
        <v>97602627</v>
      </c>
      <c r="D17" s="26"/>
      <c r="E17" s="25">
        <v>874798276511</v>
      </c>
      <c r="F17" s="26"/>
      <c r="G17" s="25">
        <v>981136196975</v>
      </c>
      <c r="H17" s="26"/>
      <c r="I17" s="25">
        <v>5131852</v>
      </c>
      <c r="J17" s="26"/>
      <c r="K17" s="25">
        <v>56672687214</v>
      </c>
      <c r="L17" s="26"/>
      <c r="M17" s="25">
        <v>-24734479</v>
      </c>
      <c r="N17" s="26"/>
      <c r="O17" s="25">
        <v>-266770325510</v>
      </c>
      <c r="P17" s="26"/>
      <c r="Q17" s="25">
        <v>78000000</v>
      </c>
      <c r="R17" s="26"/>
      <c r="S17" s="25">
        <v>11230</v>
      </c>
      <c r="T17" s="26"/>
      <c r="U17" s="25">
        <v>709407743923</v>
      </c>
      <c r="V17" s="26"/>
      <c r="W17" s="25">
        <v>875274285600</v>
      </c>
      <c r="X17" s="18"/>
      <c r="Y17" s="20">
        <f t="shared" si="0"/>
        <v>1.560340103163379</v>
      </c>
      <c r="AA17" s="120"/>
    </row>
    <row r="18" spans="1:27" ht="40.5" customHeight="1" x14ac:dyDescent="0.2">
      <c r="A18" s="15" t="s">
        <v>15</v>
      </c>
      <c r="C18" s="27">
        <v>309452692</v>
      </c>
      <c r="D18" s="26"/>
      <c r="E18" s="27">
        <v>954832656932</v>
      </c>
      <c r="F18" s="26"/>
      <c r="G18" s="27">
        <v>745523411677</v>
      </c>
      <c r="H18" s="26"/>
      <c r="I18" s="27">
        <v>27314771</v>
      </c>
      <c r="J18" s="26"/>
      <c r="K18" s="27">
        <v>69255219536</v>
      </c>
      <c r="L18" s="26"/>
      <c r="M18" s="27">
        <v>0</v>
      </c>
      <c r="N18" s="26"/>
      <c r="O18" s="27">
        <v>0</v>
      </c>
      <c r="P18" s="26"/>
      <c r="Q18" s="27">
        <v>336767463</v>
      </c>
      <c r="R18" s="26"/>
      <c r="S18" s="27">
        <v>2579</v>
      </c>
      <c r="T18" s="26"/>
      <c r="U18" s="27">
        <v>1024087876468</v>
      </c>
      <c r="V18" s="26"/>
      <c r="W18" s="27">
        <v>867863209378</v>
      </c>
      <c r="X18" s="18"/>
      <c r="Y18" s="20">
        <f t="shared" si="0"/>
        <v>1.5471284738181161</v>
      </c>
      <c r="AA18" s="120"/>
    </row>
    <row r="19" spans="1:27" ht="40.5" customHeight="1" x14ac:dyDescent="0.2">
      <c r="A19" s="16" t="s">
        <v>31</v>
      </c>
      <c r="B19" s="5"/>
      <c r="C19" s="25">
        <v>137000000</v>
      </c>
      <c r="D19" s="26"/>
      <c r="E19" s="25">
        <v>351102390964</v>
      </c>
      <c r="F19" s="26"/>
      <c r="G19" s="25">
        <v>400146657240</v>
      </c>
      <c r="H19" s="26"/>
      <c r="I19" s="25">
        <v>3600000</v>
      </c>
      <c r="J19" s="26"/>
      <c r="K19" s="25">
        <v>9686384400</v>
      </c>
      <c r="L19" s="26"/>
      <c r="M19" s="25">
        <v>0</v>
      </c>
      <c r="N19" s="26"/>
      <c r="O19" s="25">
        <v>0</v>
      </c>
      <c r="P19" s="26"/>
      <c r="Q19" s="25">
        <v>140600000</v>
      </c>
      <c r="R19" s="26"/>
      <c r="S19" s="25">
        <v>2748</v>
      </c>
      <c r="T19" s="26"/>
      <c r="U19" s="25">
        <v>360788775364</v>
      </c>
      <c r="V19" s="26"/>
      <c r="W19" s="25">
        <v>386075159712</v>
      </c>
      <c r="X19" s="18"/>
      <c r="Y19" s="20">
        <f t="shared" si="0"/>
        <v>0.68825117388304113</v>
      </c>
      <c r="AA19" s="120"/>
    </row>
    <row r="20" spans="1:27" ht="40.5" customHeight="1" x14ac:dyDescent="0.2">
      <c r="A20" s="16" t="s">
        <v>26</v>
      </c>
      <c r="B20" s="5"/>
      <c r="C20" s="25">
        <v>132918399</v>
      </c>
      <c r="D20" s="26"/>
      <c r="E20" s="25">
        <v>371190844316</v>
      </c>
      <c r="F20" s="26"/>
      <c r="G20" s="25">
        <v>300565733240</v>
      </c>
      <c r="H20" s="26"/>
      <c r="I20" s="25">
        <v>0</v>
      </c>
      <c r="J20" s="26"/>
      <c r="K20" s="25">
        <v>0</v>
      </c>
      <c r="L20" s="26"/>
      <c r="M20" s="25">
        <v>0</v>
      </c>
      <c r="N20" s="26"/>
      <c r="O20" s="25">
        <v>0</v>
      </c>
      <c r="P20" s="26"/>
      <c r="Q20" s="25">
        <v>132918399</v>
      </c>
      <c r="R20" s="26"/>
      <c r="S20" s="25">
        <v>2208</v>
      </c>
      <c r="T20" s="26"/>
      <c r="U20" s="25">
        <v>371190844316</v>
      </c>
      <c r="V20" s="26"/>
      <c r="W20" s="25">
        <v>293260777285</v>
      </c>
      <c r="X20" s="18"/>
      <c r="Y20" s="20">
        <f t="shared" si="0"/>
        <v>0.52279217956114676</v>
      </c>
      <c r="AA20" s="120"/>
    </row>
    <row r="21" spans="1:27" ht="40.5" customHeight="1" x14ac:dyDescent="0.2">
      <c r="A21" s="16" t="s">
        <v>21</v>
      </c>
      <c r="B21" s="5"/>
      <c r="C21" s="25">
        <v>346000000</v>
      </c>
      <c r="D21" s="26"/>
      <c r="E21" s="25">
        <v>177697976562</v>
      </c>
      <c r="F21" s="26"/>
      <c r="G21" s="25">
        <v>185315053440</v>
      </c>
      <c r="H21" s="26"/>
      <c r="I21" s="25">
        <v>12800000</v>
      </c>
      <c r="J21" s="26"/>
      <c r="K21" s="25">
        <v>6607301456</v>
      </c>
      <c r="L21" s="26"/>
      <c r="M21" s="25">
        <v>-2800000</v>
      </c>
      <c r="N21" s="26"/>
      <c r="O21" s="25">
        <v>-1494063690</v>
      </c>
      <c r="P21" s="26"/>
      <c r="Q21" s="25">
        <v>356000000</v>
      </c>
      <c r="R21" s="26"/>
      <c r="S21" s="25">
        <v>508</v>
      </c>
      <c r="T21" s="26"/>
      <c r="U21" s="25">
        <v>182866920881</v>
      </c>
      <c r="V21" s="26"/>
      <c r="W21" s="25">
        <v>180710555520</v>
      </c>
      <c r="X21" s="18"/>
      <c r="Y21" s="20">
        <f t="shared" si="0"/>
        <v>0.32215036072892067</v>
      </c>
      <c r="AA21" s="120"/>
    </row>
    <row r="22" spans="1:27" ht="40.5" customHeight="1" x14ac:dyDescent="0.2">
      <c r="A22" s="16" t="s">
        <v>17</v>
      </c>
      <c r="B22" s="5"/>
      <c r="C22" s="25">
        <v>30350000</v>
      </c>
      <c r="D22" s="26"/>
      <c r="E22" s="25">
        <v>229484836227</v>
      </c>
      <c r="F22" s="26"/>
      <c r="G22" s="25">
        <v>176502755880</v>
      </c>
      <c r="H22" s="26"/>
      <c r="I22" s="25">
        <v>210000</v>
      </c>
      <c r="J22" s="26"/>
      <c r="K22" s="25">
        <v>1252709293</v>
      </c>
      <c r="L22" s="26"/>
      <c r="M22" s="25">
        <v>-6560000</v>
      </c>
      <c r="N22" s="26"/>
      <c r="O22" s="25">
        <v>-40137572464</v>
      </c>
      <c r="P22" s="26"/>
      <c r="Q22" s="25">
        <v>24000000</v>
      </c>
      <c r="R22" s="26"/>
      <c r="S22" s="25">
        <v>6710</v>
      </c>
      <c r="T22" s="26"/>
      <c r="U22" s="25">
        <v>181191508112</v>
      </c>
      <c r="V22" s="26"/>
      <c r="W22" s="25">
        <v>160917609600</v>
      </c>
      <c r="X22" s="18"/>
      <c r="Y22" s="20">
        <f t="shared" si="0"/>
        <v>0.28686573305640861</v>
      </c>
      <c r="AA22" s="120"/>
    </row>
    <row r="23" spans="1:27" ht="40.5" customHeight="1" x14ac:dyDescent="0.2">
      <c r="A23" s="16" t="s">
        <v>23</v>
      </c>
      <c r="B23" s="5"/>
      <c r="C23" s="25">
        <v>7300000</v>
      </c>
      <c r="D23" s="26"/>
      <c r="E23" s="25">
        <v>114626477056</v>
      </c>
      <c r="F23" s="26"/>
      <c r="G23" s="25">
        <v>115252341600</v>
      </c>
      <c r="H23" s="26"/>
      <c r="I23" s="25">
        <v>146458</v>
      </c>
      <c r="J23" s="26"/>
      <c r="K23" s="25">
        <v>2265102671</v>
      </c>
      <c r="L23" s="26"/>
      <c r="M23" s="25">
        <v>-300000</v>
      </c>
      <c r="N23" s="26"/>
      <c r="O23" s="25">
        <v>-4864579277</v>
      </c>
      <c r="P23" s="26"/>
      <c r="Q23" s="25">
        <v>7146458</v>
      </c>
      <c r="R23" s="26"/>
      <c r="S23" s="25">
        <v>15740</v>
      </c>
      <c r="T23" s="26"/>
      <c r="U23" s="25">
        <v>112180902589</v>
      </c>
      <c r="V23" s="26"/>
      <c r="W23" s="25">
        <v>112399760130</v>
      </c>
      <c r="X23" s="18"/>
      <c r="Y23" s="20">
        <f t="shared" si="0"/>
        <v>0.20037359282931419</v>
      </c>
      <c r="AA23" s="120"/>
    </row>
    <row r="24" spans="1:27" ht="40.5" customHeight="1" x14ac:dyDescent="0.2">
      <c r="A24" s="16" t="s">
        <v>25</v>
      </c>
      <c r="B24" s="5"/>
      <c r="C24" s="25">
        <v>14900000</v>
      </c>
      <c r="D24" s="26"/>
      <c r="E24" s="25">
        <v>64278927505</v>
      </c>
      <c r="F24" s="26"/>
      <c r="G24" s="25">
        <v>71004095844</v>
      </c>
      <c r="H24" s="26"/>
      <c r="I24" s="25">
        <v>6700000</v>
      </c>
      <c r="J24" s="26"/>
      <c r="K24" s="25">
        <v>27973241813</v>
      </c>
      <c r="L24" s="26"/>
      <c r="M24" s="25">
        <v>-5200000</v>
      </c>
      <c r="N24" s="26"/>
      <c r="O24" s="25">
        <v>-21454882013</v>
      </c>
      <c r="P24" s="26"/>
      <c r="Q24" s="25">
        <v>16400000</v>
      </c>
      <c r="R24" s="26"/>
      <c r="S24" s="25">
        <v>4202</v>
      </c>
      <c r="T24" s="26"/>
      <c r="U24" s="25">
        <v>69975688978</v>
      </c>
      <c r="V24" s="26"/>
      <c r="W24" s="25">
        <v>68860426272</v>
      </c>
      <c r="X24" s="18"/>
      <c r="Y24" s="20">
        <f t="shared" si="0"/>
        <v>0.12275658773577793</v>
      </c>
      <c r="AA24" s="120"/>
    </row>
    <row r="25" spans="1:27" ht="40.5" customHeight="1" x14ac:dyDescent="0.2">
      <c r="A25" s="16" t="s">
        <v>19</v>
      </c>
      <c r="B25" s="5"/>
      <c r="C25" s="25">
        <v>10161480</v>
      </c>
      <c r="D25" s="26"/>
      <c r="E25" s="25">
        <v>178524937867</v>
      </c>
      <c r="F25" s="26"/>
      <c r="G25" s="25">
        <v>95242243241</v>
      </c>
      <c r="H25" s="26"/>
      <c r="I25" s="25">
        <v>0</v>
      </c>
      <c r="J25" s="26"/>
      <c r="K25" s="25">
        <v>0</v>
      </c>
      <c r="L25" s="26"/>
      <c r="M25" s="25">
        <v>-2366386</v>
      </c>
      <c r="N25" s="26"/>
      <c r="O25" s="25">
        <v>-24056127900</v>
      </c>
      <c r="P25" s="26"/>
      <c r="Q25" s="25">
        <v>7795094</v>
      </c>
      <c r="R25" s="26"/>
      <c r="S25" s="25">
        <v>8760</v>
      </c>
      <c r="T25" s="26"/>
      <c r="U25" s="25">
        <v>136950392264</v>
      </c>
      <c r="V25" s="26"/>
      <c r="W25" s="25">
        <v>68233126822</v>
      </c>
      <c r="X25" s="18"/>
      <c r="Y25" s="20">
        <f t="shared" si="0"/>
        <v>0.12163830915198934</v>
      </c>
      <c r="AA25" s="120"/>
    </row>
    <row r="26" spans="1:27" ht="40.5" customHeight="1" x14ac:dyDescent="0.2">
      <c r="A26" s="16" t="s">
        <v>22</v>
      </c>
      <c r="B26" s="5"/>
      <c r="C26" s="25">
        <v>30718316</v>
      </c>
      <c r="D26" s="26"/>
      <c r="E26" s="25">
        <v>68605443020</v>
      </c>
      <c r="F26" s="26"/>
      <c r="G26" s="25">
        <v>62003839561</v>
      </c>
      <c r="H26" s="26"/>
      <c r="I26" s="25">
        <v>0</v>
      </c>
      <c r="J26" s="26"/>
      <c r="K26" s="25">
        <v>0</v>
      </c>
      <c r="L26" s="26"/>
      <c r="M26" s="25">
        <v>0</v>
      </c>
      <c r="N26" s="26"/>
      <c r="O26" s="25">
        <v>0</v>
      </c>
      <c r="P26" s="26"/>
      <c r="Q26" s="25">
        <v>30718316</v>
      </c>
      <c r="R26" s="26"/>
      <c r="S26" s="25">
        <v>1845</v>
      </c>
      <c r="T26" s="26"/>
      <c r="U26" s="25">
        <v>68605443020</v>
      </c>
      <c r="V26" s="26"/>
      <c r="W26" s="25">
        <v>56632219797</v>
      </c>
      <c r="X26" s="18"/>
      <c r="Y26" s="20">
        <f t="shared" si="0"/>
        <v>0.10095752284079455</v>
      </c>
      <c r="AA26" s="120"/>
    </row>
    <row r="27" spans="1:27" ht="40.5" customHeight="1" x14ac:dyDescent="0.2">
      <c r="A27" s="16" t="s">
        <v>29</v>
      </c>
      <c r="B27" s="5"/>
      <c r="C27" s="25">
        <v>879171</v>
      </c>
      <c r="D27" s="26"/>
      <c r="E27" s="25">
        <v>2693419972</v>
      </c>
      <c r="F27" s="26"/>
      <c r="G27" s="25">
        <v>2539751681</v>
      </c>
      <c r="H27" s="26"/>
      <c r="I27" s="25">
        <v>85081</v>
      </c>
      <c r="J27" s="26"/>
      <c r="K27" s="25">
        <v>0</v>
      </c>
      <c r="L27" s="26"/>
      <c r="M27" s="25">
        <v>0</v>
      </c>
      <c r="N27" s="26"/>
      <c r="O27" s="25">
        <v>0</v>
      </c>
      <c r="P27" s="26"/>
      <c r="Q27" s="25">
        <v>964252</v>
      </c>
      <c r="R27" s="26"/>
      <c r="S27" s="25">
        <v>2055</v>
      </c>
      <c r="T27" s="26"/>
      <c r="U27" s="25">
        <v>2140280437</v>
      </c>
      <c r="V27" s="26"/>
      <c r="W27" s="25">
        <v>1980031891</v>
      </c>
      <c r="X27" s="18"/>
      <c r="Y27" s="20">
        <f t="shared" si="0"/>
        <v>3.5297771406043927E-3</v>
      </c>
      <c r="AA27" s="120"/>
    </row>
    <row r="28" spans="1:27" ht="40.5" customHeight="1" thickBot="1" x14ac:dyDescent="0.25">
      <c r="A28" s="16" t="s">
        <v>32</v>
      </c>
      <c r="B28" s="5"/>
      <c r="C28" s="28">
        <v>0</v>
      </c>
      <c r="D28" s="26"/>
      <c r="E28" s="28">
        <v>0</v>
      </c>
      <c r="F28" s="26"/>
      <c r="G28" s="28">
        <v>0</v>
      </c>
      <c r="H28" s="26"/>
      <c r="I28" s="28">
        <v>453765</v>
      </c>
      <c r="J28" s="26"/>
      <c r="K28" s="28">
        <v>0</v>
      </c>
      <c r="L28" s="26"/>
      <c r="M28" s="28">
        <v>0</v>
      </c>
      <c r="N28" s="26"/>
      <c r="O28" s="28">
        <v>0</v>
      </c>
      <c r="P28" s="26"/>
      <c r="Q28" s="28">
        <v>453765</v>
      </c>
      <c r="R28" s="26"/>
      <c r="S28" s="27">
        <v>1055</v>
      </c>
      <c r="T28" s="26"/>
      <c r="U28" s="28">
        <v>553139535</v>
      </c>
      <c r="V28" s="26"/>
      <c r="W28" s="28">
        <v>478358246</v>
      </c>
      <c r="X28" s="18"/>
      <c r="Y28" s="20">
        <f t="shared" si="0"/>
        <v>8.5276303347702636E-4</v>
      </c>
      <c r="AA28" s="120"/>
    </row>
    <row r="29" spans="1:27" ht="40.5" customHeight="1" thickBot="1" x14ac:dyDescent="0.25">
      <c r="A29" s="16" t="s">
        <v>33</v>
      </c>
      <c r="B29" s="5"/>
      <c r="C29" s="29">
        <f>SUM(C11:C28)</f>
        <v>10804113518</v>
      </c>
      <c r="D29" s="30"/>
      <c r="E29" s="29">
        <f>SUM(E11:E28)</f>
        <v>53020768335829</v>
      </c>
      <c r="F29" s="30"/>
      <c r="G29" s="29">
        <f>SUM(G11:G28)</f>
        <v>46797395491006</v>
      </c>
      <c r="H29" s="30"/>
      <c r="I29" s="29">
        <f>SUM(I11:I28)</f>
        <v>117989346</v>
      </c>
      <c r="J29" s="30"/>
      <c r="K29" s="29">
        <f>SUM(K11:K28)</f>
        <v>362876252366</v>
      </c>
      <c r="L29" s="30"/>
      <c r="M29" s="29">
        <f>SUM(M11:M28)</f>
        <v>-195969740</v>
      </c>
      <c r="N29" s="30"/>
      <c r="O29" s="29">
        <f>SUM(O11:O28)</f>
        <v>-869902976623</v>
      </c>
      <c r="P29" s="30"/>
      <c r="Q29" s="29">
        <f>SUM(Q11:Q28)</f>
        <v>10726133124</v>
      </c>
      <c r="R29" s="30"/>
      <c r="S29" s="31"/>
      <c r="T29" s="30"/>
      <c r="U29" s="29">
        <f>SUM(U11:U28)</f>
        <v>52361852043572</v>
      </c>
      <c r="V29" s="30"/>
      <c r="W29" s="29">
        <f>SUM(W11:W28)</f>
        <v>46467245069001</v>
      </c>
      <c r="X29" s="22"/>
      <c r="Y29" s="23">
        <f>SUM(Y11:Y28)</f>
        <v>82.836554389326238</v>
      </c>
    </row>
    <row r="30" spans="1:27" ht="13.5" thickTop="1" x14ac:dyDescent="0.2"/>
    <row r="31" spans="1:27" ht="22.5" hidden="1" x14ac:dyDescent="0.2">
      <c r="C31" s="25"/>
      <c r="D31" s="25"/>
      <c r="E31" s="25">
        <v>53020768335829</v>
      </c>
      <c r="F31" s="25"/>
      <c r="G31" s="25">
        <v>6223372844823</v>
      </c>
      <c r="H31" s="25"/>
      <c r="I31" s="25"/>
      <c r="J31" s="25"/>
      <c r="K31" s="25">
        <v>362876252366</v>
      </c>
      <c r="L31" s="25"/>
      <c r="M31" s="25">
        <v>-195969740</v>
      </c>
      <c r="N31" s="25"/>
      <c r="O31" s="25">
        <v>-869902976623</v>
      </c>
      <c r="P31" s="25"/>
      <c r="Q31" s="25">
        <f>C29+I29+M29</f>
        <v>10726133124</v>
      </c>
      <c r="R31" s="25"/>
      <c r="S31" s="25"/>
      <c r="T31" s="25"/>
      <c r="U31" s="25">
        <v>52361298904037</v>
      </c>
      <c r="V31" s="25"/>
      <c r="W31" s="25">
        <v>5894532193282</v>
      </c>
      <c r="X31" s="25"/>
      <c r="Y31" s="33">
        <v>82.84</v>
      </c>
    </row>
    <row r="32" spans="1:27" ht="22.5" hidden="1" x14ac:dyDescent="0.2">
      <c r="C32" s="25"/>
      <c r="D32" s="25"/>
      <c r="E32" s="25">
        <f>E31-E29</f>
        <v>0</v>
      </c>
      <c r="F32" s="25"/>
      <c r="G32" s="25">
        <f>E31-G31</f>
        <v>46797395491006</v>
      </c>
      <c r="H32" s="25"/>
      <c r="I32" s="25"/>
      <c r="J32" s="25"/>
      <c r="K32" s="25">
        <f>K31-K29</f>
        <v>0</v>
      </c>
      <c r="L32" s="25"/>
      <c r="M32" s="25">
        <f>M31-M29</f>
        <v>0</v>
      </c>
      <c r="N32" s="25"/>
      <c r="O32" s="25">
        <f>O31-O29</f>
        <v>0</v>
      </c>
      <c r="P32" s="25"/>
      <c r="Q32" s="25">
        <f>Q31-Q29</f>
        <v>0</v>
      </c>
      <c r="R32" s="25"/>
      <c r="S32" s="25"/>
      <c r="T32" s="25"/>
      <c r="U32" s="25">
        <v>553139535</v>
      </c>
      <c r="V32" s="25"/>
      <c r="W32" s="25">
        <v>74781289</v>
      </c>
      <c r="X32" s="25"/>
      <c r="Y32" s="25">
        <f>Y31-Y29</f>
        <v>3.4456106737650316E-3</v>
      </c>
    </row>
    <row r="33" spans="3:25" ht="22.5" hidden="1" x14ac:dyDescent="0.2">
      <c r="C33" s="25"/>
      <c r="D33" s="25"/>
      <c r="E33" s="25"/>
      <c r="F33" s="25"/>
      <c r="G33" s="25">
        <f>G32-G29</f>
        <v>0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>
        <f>U31+U32</f>
        <v>52361852043572</v>
      </c>
      <c r="V33" s="25"/>
      <c r="W33" s="25">
        <f>U33-W31-W32</f>
        <v>46467245069001</v>
      </c>
      <c r="X33" s="25"/>
      <c r="Y33" s="25"/>
    </row>
    <row r="34" spans="3:25" ht="22.5" hidden="1" x14ac:dyDescent="0.2">
      <c r="E34">
        <v>53020768335829</v>
      </c>
      <c r="G34">
        <v>46797395491006</v>
      </c>
      <c r="U34" s="25">
        <f>U33-U29</f>
        <v>0</v>
      </c>
      <c r="W34" s="25">
        <f>W33-W29</f>
        <v>0</v>
      </c>
    </row>
    <row r="35" spans="3:25" hidden="1" x14ac:dyDescent="0.2">
      <c r="E35" s="120">
        <f>E34-E29</f>
        <v>0</v>
      </c>
      <c r="G35" s="120">
        <f>G34-G29</f>
        <v>0</v>
      </c>
    </row>
    <row r="38" spans="3:25" x14ac:dyDescent="0.2">
      <c r="U38" s="32"/>
    </row>
    <row r="39" spans="3:25" x14ac:dyDescent="0.2">
      <c r="U39" s="32"/>
    </row>
    <row r="40" spans="3:25" x14ac:dyDescent="0.2">
      <c r="U40" s="32"/>
    </row>
  </sheetData>
  <sortState xmlns:xlrd2="http://schemas.microsoft.com/office/spreadsheetml/2017/richdata2" ref="A11:Y28">
    <sortCondition descending="1" ref="W11:W28"/>
  </sortState>
  <mergeCells count="20"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  <mergeCell ref="C7:Y7"/>
    <mergeCell ref="A6:Y6"/>
    <mergeCell ref="A1:Y1"/>
    <mergeCell ref="A2:Y2"/>
    <mergeCell ref="A3:Y3"/>
    <mergeCell ref="A5:Y5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dimension ref="A1:R26"/>
  <sheetViews>
    <sheetView rightToLeft="1" tabSelected="1" view="pageBreakPreview" zoomScale="60" zoomScaleNormal="100" workbookViewId="0">
      <selection activeCell="AB19" sqref="AB19"/>
    </sheetView>
  </sheetViews>
  <sheetFormatPr defaultRowHeight="15.75" x14ac:dyDescent="0.4"/>
  <cols>
    <col min="1" max="1" width="43.140625" style="48" bestFit="1" customWidth="1"/>
    <col min="2" max="2" width="1.42578125" style="48" customWidth="1"/>
    <col min="3" max="3" width="18" style="48" customWidth="1"/>
    <col min="4" max="4" width="1.42578125" style="48" customWidth="1"/>
    <col min="5" max="5" width="19.28515625" style="48" customWidth="1"/>
    <col min="6" max="6" width="1.42578125" style="48" customWidth="1"/>
    <col min="7" max="7" width="17.5703125" style="48" customWidth="1"/>
    <col min="8" max="8" width="1.42578125" style="48" customWidth="1"/>
    <col min="9" max="9" width="16.85546875" style="48" customWidth="1"/>
    <col min="10" max="10" width="1.42578125" style="48" customWidth="1"/>
    <col min="11" max="11" width="19.5703125" style="48" customWidth="1"/>
    <col min="12" max="12" width="1.42578125" style="48" customWidth="1"/>
    <col min="13" max="13" width="16.140625" style="48" bestFit="1" customWidth="1"/>
    <col min="14" max="14" width="1.42578125" style="48" customWidth="1"/>
    <col min="15" max="15" width="16.28515625" style="48" customWidth="1"/>
    <col min="16" max="16" width="1.42578125" style="48" customWidth="1"/>
    <col min="17" max="17" width="19.28515625" style="48" customWidth="1"/>
    <col min="18" max="18" width="1.42578125" style="48" customWidth="1"/>
    <col min="19" max="16384" width="9.140625" style="48"/>
  </cols>
  <sheetData>
    <row r="1" spans="1:17" ht="38.25" customHeight="1" x14ac:dyDescent="0.4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38.25" customHeight="1" x14ac:dyDescent="0.4">
      <c r="A2" s="199" t="s">
        <v>84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ht="38.25" customHeight="1" x14ac:dyDescent="0.4">
      <c r="A3" s="199" t="s">
        <v>150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</row>
    <row r="4" spans="1:17" ht="38.25" customHeight="1" x14ac:dyDescent="0.4"/>
    <row r="5" spans="1:17" ht="38.25" customHeight="1" x14ac:dyDescent="0.4">
      <c r="A5" s="197" t="s">
        <v>198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</row>
    <row r="6" spans="1:17" ht="38.25" customHeight="1" x14ac:dyDescent="0.4">
      <c r="C6" s="180" t="s">
        <v>154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</row>
    <row r="7" spans="1:17" ht="38.25" customHeight="1" thickBot="1" x14ac:dyDescent="0.45">
      <c r="C7" s="198" t="s">
        <v>199</v>
      </c>
      <c r="D7" s="198"/>
      <c r="E7" s="198"/>
      <c r="F7" s="198"/>
      <c r="G7" s="198"/>
      <c r="H7" s="198"/>
      <c r="I7" s="198"/>
      <c r="J7" s="198"/>
      <c r="K7" s="198"/>
      <c r="L7" s="117"/>
      <c r="M7" s="198" t="s">
        <v>200</v>
      </c>
      <c r="N7" s="198"/>
      <c r="O7" s="198"/>
      <c r="P7" s="198"/>
      <c r="Q7" s="198"/>
    </row>
    <row r="8" spans="1:17" ht="38.25" customHeight="1" thickBot="1" x14ac:dyDescent="0.65">
      <c r="A8" s="91" t="s">
        <v>142</v>
      </c>
      <c r="B8" s="55"/>
      <c r="C8" s="118" t="s">
        <v>36</v>
      </c>
      <c r="D8" s="55"/>
      <c r="E8" s="118" t="s">
        <v>9</v>
      </c>
      <c r="F8" s="55"/>
      <c r="G8" s="118" t="s">
        <v>143</v>
      </c>
      <c r="H8" s="55"/>
      <c r="I8" s="118" t="s">
        <v>144</v>
      </c>
      <c r="J8" s="55"/>
      <c r="K8" s="118" t="s">
        <v>145</v>
      </c>
      <c r="L8" s="55"/>
      <c r="M8" s="118" t="s">
        <v>143</v>
      </c>
      <c r="N8" s="119"/>
      <c r="O8" s="118" t="s">
        <v>144</v>
      </c>
      <c r="P8" s="119"/>
      <c r="Q8" s="118" t="s">
        <v>145</v>
      </c>
    </row>
    <row r="9" spans="1:17" ht="39.75" customHeight="1" x14ac:dyDescent="0.4">
      <c r="A9" s="42" t="s">
        <v>218</v>
      </c>
      <c r="C9" s="49" t="s">
        <v>214</v>
      </c>
      <c r="D9" s="49"/>
      <c r="E9" s="49">
        <v>22678000</v>
      </c>
      <c r="F9" s="49"/>
      <c r="G9" s="49">
        <v>0</v>
      </c>
      <c r="H9" s="49"/>
      <c r="I9" s="49">
        <v>0</v>
      </c>
      <c r="J9" s="49"/>
      <c r="K9" s="49">
        <v>0</v>
      </c>
      <c r="L9" s="49"/>
      <c r="M9" s="49">
        <v>-2699422</v>
      </c>
      <c r="N9" s="49"/>
      <c r="O9" s="49">
        <v>0</v>
      </c>
      <c r="P9" s="49"/>
      <c r="Q9" s="49">
        <v>595054896</v>
      </c>
    </row>
    <row r="10" spans="1:17" ht="39.75" customHeight="1" x14ac:dyDescent="0.4">
      <c r="A10" s="42" t="s">
        <v>219</v>
      </c>
      <c r="C10" s="49" t="s">
        <v>214</v>
      </c>
      <c r="D10" s="49"/>
      <c r="E10" s="49">
        <v>11475000</v>
      </c>
      <c r="F10" s="49"/>
      <c r="G10" s="49">
        <v>0</v>
      </c>
      <c r="H10" s="49"/>
      <c r="I10" s="49">
        <v>0</v>
      </c>
      <c r="J10" s="49"/>
      <c r="K10" s="49">
        <v>0</v>
      </c>
      <c r="L10" s="49"/>
      <c r="M10" s="49">
        <v>-738978</v>
      </c>
      <c r="N10" s="49"/>
      <c r="O10" s="49">
        <v>0</v>
      </c>
      <c r="P10" s="49"/>
      <c r="Q10" s="49">
        <v>557502335</v>
      </c>
    </row>
    <row r="11" spans="1:17" ht="39.75" customHeight="1" x14ac:dyDescent="0.4">
      <c r="A11" s="42" t="s">
        <v>220</v>
      </c>
      <c r="C11" s="49" t="s">
        <v>214</v>
      </c>
      <c r="D11" s="49"/>
      <c r="E11" s="49">
        <v>22322000</v>
      </c>
      <c r="F11" s="49"/>
      <c r="G11" s="49">
        <v>0</v>
      </c>
      <c r="H11" s="49"/>
      <c r="I11" s="49">
        <v>0</v>
      </c>
      <c r="J11" s="49"/>
      <c r="K11" s="49">
        <v>0</v>
      </c>
      <c r="L11" s="49"/>
      <c r="M11" s="49">
        <v>-1694315</v>
      </c>
      <c r="N11" s="49"/>
      <c r="O11" s="49">
        <v>0</v>
      </c>
      <c r="P11" s="49"/>
      <c r="Q11" s="49">
        <v>167495434</v>
      </c>
    </row>
    <row r="12" spans="1:17" ht="39.75" customHeight="1" x14ac:dyDescent="0.4">
      <c r="A12" s="42" t="s">
        <v>221</v>
      </c>
      <c r="C12" s="49" t="s">
        <v>214</v>
      </c>
      <c r="D12" s="49"/>
      <c r="E12" s="49">
        <v>6650000</v>
      </c>
      <c r="F12" s="49"/>
      <c r="G12" s="49">
        <v>0</v>
      </c>
      <c r="H12" s="49"/>
      <c r="I12" s="49">
        <v>0</v>
      </c>
      <c r="J12" s="49"/>
      <c r="K12" s="49">
        <v>0</v>
      </c>
      <c r="L12" s="49"/>
      <c r="M12" s="49">
        <v>-405817</v>
      </c>
      <c r="N12" s="49"/>
      <c r="O12" s="49">
        <v>0</v>
      </c>
      <c r="P12" s="49"/>
      <c r="Q12" s="49">
        <v>134386000</v>
      </c>
    </row>
    <row r="13" spans="1:17" ht="39.75" customHeight="1" x14ac:dyDescent="0.4">
      <c r="A13" s="42" t="s">
        <v>222</v>
      </c>
      <c r="C13" s="49" t="s">
        <v>214</v>
      </c>
      <c r="D13" s="49"/>
      <c r="E13" s="49">
        <v>1350000</v>
      </c>
      <c r="F13" s="49"/>
      <c r="G13" s="49">
        <v>0</v>
      </c>
      <c r="H13" s="49"/>
      <c r="I13" s="49">
        <v>0</v>
      </c>
      <c r="J13" s="49"/>
      <c r="K13" s="49">
        <v>0</v>
      </c>
      <c r="L13" s="49"/>
      <c r="M13" s="49">
        <v>-77147</v>
      </c>
      <c r="N13" s="49"/>
      <c r="O13" s="49">
        <v>0</v>
      </c>
      <c r="P13" s="49"/>
      <c r="Q13" s="49">
        <v>14900000</v>
      </c>
    </row>
    <row r="14" spans="1:17" ht="39.75" customHeight="1" x14ac:dyDescent="0.4">
      <c r="A14" s="42" t="s">
        <v>223</v>
      </c>
      <c r="C14" s="49" t="s">
        <v>215</v>
      </c>
      <c r="D14" s="49"/>
      <c r="E14" s="49">
        <v>160000</v>
      </c>
      <c r="F14" s="49"/>
      <c r="G14" s="49">
        <v>0</v>
      </c>
      <c r="H14" s="49"/>
      <c r="I14" s="49">
        <v>0</v>
      </c>
      <c r="J14" s="49"/>
      <c r="K14" s="49">
        <v>0</v>
      </c>
      <c r="L14" s="49"/>
      <c r="M14" s="49">
        <v>-2002268</v>
      </c>
      <c r="N14" s="49"/>
      <c r="O14" s="49">
        <v>0</v>
      </c>
      <c r="P14" s="49"/>
      <c r="Q14" s="49">
        <v>8000000</v>
      </c>
    </row>
    <row r="15" spans="1:17" ht="39.75" customHeight="1" x14ac:dyDescent="0.4">
      <c r="A15" s="42" t="s">
        <v>224</v>
      </c>
      <c r="C15" s="49" t="s">
        <v>215</v>
      </c>
      <c r="D15" s="49"/>
      <c r="E15" s="49">
        <v>3000</v>
      </c>
      <c r="F15" s="49"/>
      <c r="G15" s="49">
        <v>0</v>
      </c>
      <c r="H15" s="49"/>
      <c r="I15" s="49">
        <v>0</v>
      </c>
      <c r="J15" s="49"/>
      <c r="K15" s="49">
        <v>0</v>
      </c>
      <c r="L15" s="49"/>
      <c r="M15" s="49">
        <v>-64374</v>
      </c>
      <c r="N15" s="49"/>
      <c r="O15" s="49">
        <v>0</v>
      </c>
      <c r="P15" s="49"/>
      <c r="Q15" s="49">
        <v>600000</v>
      </c>
    </row>
    <row r="16" spans="1:17" ht="39.75" customHeight="1" x14ac:dyDescent="0.4">
      <c r="A16" s="42" t="s">
        <v>225</v>
      </c>
      <c r="C16" s="49" t="s">
        <v>214</v>
      </c>
      <c r="D16" s="49"/>
      <c r="E16" s="49">
        <v>5000</v>
      </c>
      <c r="F16" s="49"/>
      <c r="G16" s="49">
        <v>0</v>
      </c>
      <c r="H16" s="49"/>
      <c r="I16" s="49">
        <v>0</v>
      </c>
      <c r="J16" s="49"/>
      <c r="K16" s="49">
        <v>0</v>
      </c>
      <c r="L16" s="49"/>
      <c r="M16" s="49">
        <v>-6140</v>
      </c>
      <c r="N16" s="49"/>
      <c r="O16" s="49">
        <v>-47500</v>
      </c>
      <c r="P16" s="49"/>
      <c r="Q16" s="49">
        <v>-9425859</v>
      </c>
    </row>
    <row r="17" spans="1:18" ht="39.75" customHeight="1" x14ac:dyDescent="0.4">
      <c r="A17" s="42" t="s">
        <v>226</v>
      </c>
      <c r="C17" s="49" t="s">
        <v>214</v>
      </c>
      <c r="D17" s="49"/>
      <c r="E17" s="49">
        <v>2111000</v>
      </c>
      <c r="F17" s="49"/>
      <c r="G17" s="49">
        <v>0</v>
      </c>
      <c r="H17" s="49"/>
      <c r="I17" s="49">
        <v>0</v>
      </c>
      <c r="J17" s="49"/>
      <c r="K17" s="49">
        <v>0</v>
      </c>
      <c r="L17" s="49"/>
      <c r="M17" s="49">
        <v>-2438040</v>
      </c>
      <c r="N17" s="49"/>
      <c r="O17" s="49">
        <v>-21110000</v>
      </c>
      <c r="P17" s="49"/>
      <c r="Q17" s="49">
        <v>-4020951392</v>
      </c>
    </row>
    <row r="18" spans="1:18" ht="39.75" customHeight="1" x14ac:dyDescent="0.4">
      <c r="A18" s="42" t="s">
        <v>227</v>
      </c>
      <c r="C18" s="49" t="s">
        <v>214</v>
      </c>
      <c r="D18" s="49"/>
      <c r="E18" s="49">
        <v>25455000</v>
      </c>
      <c r="F18" s="49"/>
      <c r="G18" s="49">
        <v>0</v>
      </c>
      <c r="H18" s="49"/>
      <c r="I18" s="49">
        <v>0</v>
      </c>
      <c r="J18" s="49"/>
      <c r="K18" s="49">
        <v>0</v>
      </c>
      <c r="L18" s="49"/>
      <c r="M18" s="49">
        <v>-16103512</v>
      </c>
      <c r="N18" s="49"/>
      <c r="O18" s="49">
        <v>-140866000</v>
      </c>
      <c r="P18" s="49"/>
      <c r="Q18" s="49">
        <v>-21799255703</v>
      </c>
    </row>
    <row r="19" spans="1:18" ht="39.75" customHeight="1" x14ac:dyDescent="0.4">
      <c r="A19" s="42" t="s">
        <v>228</v>
      </c>
      <c r="C19" s="49" t="s">
        <v>215</v>
      </c>
      <c r="D19" s="49"/>
      <c r="E19" s="49">
        <v>2214000</v>
      </c>
      <c r="F19" s="49"/>
      <c r="G19" s="49">
        <v>0</v>
      </c>
      <c r="H19" s="49"/>
      <c r="I19" s="49">
        <v>0</v>
      </c>
      <c r="J19" s="49"/>
      <c r="K19" s="49">
        <v>0</v>
      </c>
      <c r="L19" s="49"/>
      <c r="M19" s="49">
        <v>-1896233</v>
      </c>
      <c r="N19" s="49"/>
      <c r="O19" s="49">
        <v>-2673000</v>
      </c>
      <c r="P19" s="49"/>
      <c r="Q19" s="49">
        <v>-688673287</v>
      </c>
    </row>
    <row r="20" spans="1:18" ht="39.75" customHeight="1" thickBot="1" x14ac:dyDescent="0.45">
      <c r="A20" s="42" t="s">
        <v>216</v>
      </c>
      <c r="C20" s="49" t="s">
        <v>217</v>
      </c>
      <c r="E20" s="49" t="s">
        <v>45</v>
      </c>
      <c r="G20" s="49">
        <v>0</v>
      </c>
      <c r="I20" s="108">
        <v>0</v>
      </c>
      <c r="K20" s="108">
        <v>0</v>
      </c>
      <c r="M20" s="108">
        <v>0</v>
      </c>
      <c r="N20" s="49"/>
      <c r="O20" s="108">
        <v>0</v>
      </c>
      <c r="Q20" s="108">
        <v>-138</v>
      </c>
    </row>
    <row r="21" spans="1:18" ht="39" customHeight="1" thickBot="1" x14ac:dyDescent="0.45">
      <c r="G21" s="141">
        <f>SUM(G9:G20)</f>
        <v>0</v>
      </c>
      <c r="H21" s="49"/>
      <c r="I21" s="141">
        <f>SUM(I9:I20)</f>
        <v>0</v>
      </c>
      <c r="J21" s="49"/>
      <c r="K21" s="141">
        <f>SUM(K9:K20)</f>
        <v>0</v>
      </c>
      <c r="L21" s="49"/>
      <c r="M21" s="141">
        <f>SUM(M9:M20)</f>
        <v>-28126246</v>
      </c>
      <c r="N21" s="49"/>
      <c r="O21" s="141">
        <f>SUM(O9:O20)</f>
        <v>-164696500</v>
      </c>
      <c r="P21" s="49"/>
      <c r="Q21" s="141">
        <f>SUM(Q9:Q20)</f>
        <v>-25040367714</v>
      </c>
    </row>
    <row r="22" spans="1:18" ht="16.5" thickTop="1" x14ac:dyDescent="0.4"/>
    <row r="23" spans="1:18" ht="22.5" hidden="1" x14ac:dyDescent="0.4"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>
        <v>-25040367576</v>
      </c>
      <c r="R23" s="49"/>
    </row>
    <row r="24" spans="1:18" ht="22.5" hidden="1" x14ac:dyDescent="0.4"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>
        <v>-138</v>
      </c>
      <c r="R24" s="49"/>
    </row>
    <row r="25" spans="1:18" hidden="1" x14ac:dyDescent="0.4">
      <c r="Q25" s="48">
        <f>Q23+Q24</f>
        <v>-25040367714</v>
      </c>
    </row>
    <row r="26" spans="1:18" ht="22.5" hidden="1" x14ac:dyDescent="0.4">
      <c r="Q26" s="49">
        <f>Q25-Q21</f>
        <v>0</v>
      </c>
    </row>
  </sheetData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3"/>
  <sheetViews>
    <sheetView rightToLeft="1" view="pageBreakPreview" zoomScale="60" zoomScaleNormal="100" workbookViewId="0">
      <selection activeCell="I26" sqref="I26"/>
    </sheetView>
  </sheetViews>
  <sheetFormatPr defaultRowHeight="12.75" x14ac:dyDescent="0.2"/>
  <cols>
    <col min="1" max="1" width="34" customWidth="1"/>
    <col min="2" max="2" width="1.42578125" customWidth="1"/>
    <col min="3" max="3" width="19" customWidth="1"/>
    <col min="4" max="4" width="1.42578125" customWidth="1"/>
    <col min="5" max="5" width="15.5703125" customWidth="1"/>
    <col min="6" max="6" width="1.42578125" customWidth="1"/>
    <col min="7" max="7" width="14.7109375" bestFit="1" customWidth="1"/>
    <col min="8" max="8" width="1.42578125" customWidth="1"/>
    <col min="9" max="9" width="15.85546875" bestFit="1" customWidth="1"/>
    <col min="10" max="10" width="1.42578125" customWidth="1"/>
    <col min="11" max="11" width="15" customWidth="1"/>
    <col min="12" max="12" width="1.42578125" customWidth="1"/>
    <col min="13" max="13" width="17" customWidth="1"/>
    <col min="14" max="14" width="1.42578125" customWidth="1"/>
    <col min="15" max="15" width="16.140625" customWidth="1"/>
    <col min="16" max="16" width="1.42578125" customWidth="1"/>
    <col min="17" max="17" width="17.28515625" customWidth="1"/>
    <col min="18" max="18" width="1.42578125" customWidth="1"/>
    <col min="19" max="19" width="19.28515625" customWidth="1"/>
    <col min="20" max="20" width="1.42578125" customWidth="1"/>
    <col min="21" max="21" width="18.7109375" customWidth="1"/>
    <col min="22" max="22" width="1.42578125" customWidth="1"/>
  </cols>
  <sheetData>
    <row r="1" spans="1:22" ht="39" customHeight="1" x14ac:dyDescent="0.2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6"/>
    </row>
    <row r="2" spans="1:22" ht="39" customHeight="1" x14ac:dyDescent="0.2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6"/>
    </row>
    <row r="3" spans="1:22" ht="39" customHeight="1" x14ac:dyDescent="0.2">
      <c r="A3" s="162" t="s">
        <v>151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6"/>
    </row>
    <row r="4" spans="1:22" ht="3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9" customHeight="1" x14ac:dyDescent="0.2">
      <c r="A5" s="168" t="s">
        <v>38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34"/>
    </row>
    <row r="6" spans="1:22" ht="39" customHeight="1" x14ac:dyDescent="0.2">
      <c r="A6" s="40"/>
      <c r="B6" s="40"/>
      <c r="C6" s="169" t="s">
        <v>154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34"/>
    </row>
    <row r="7" spans="1:22" ht="39" customHeight="1" thickBot="1" x14ac:dyDescent="0.4">
      <c r="C7" s="163" t="s">
        <v>3</v>
      </c>
      <c r="D7" s="163"/>
      <c r="E7" s="163"/>
      <c r="F7" s="163"/>
      <c r="G7" s="163"/>
      <c r="H7" s="163"/>
      <c r="I7" s="163"/>
      <c r="J7" s="163"/>
      <c r="K7" s="163"/>
      <c r="L7" s="9"/>
      <c r="M7" s="163" t="s">
        <v>5</v>
      </c>
      <c r="N7" s="163"/>
      <c r="O7" s="163"/>
      <c r="P7" s="163"/>
      <c r="Q7" s="163"/>
      <c r="R7" s="163"/>
      <c r="S7" s="163"/>
      <c r="T7" s="163"/>
      <c r="U7" s="163"/>
    </row>
    <row r="8" spans="1:22" ht="39" customHeight="1" thickBot="1" x14ac:dyDescent="0.4">
      <c r="A8" s="35" t="s">
        <v>34</v>
      </c>
      <c r="B8" s="9"/>
      <c r="C8" s="35" t="s">
        <v>39</v>
      </c>
      <c r="D8" s="36"/>
      <c r="E8" s="35" t="s">
        <v>40</v>
      </c>
      <c r="F8" s="36"/>
      <c r="G8" s="35" t="s">
        <v>41</v>
      </c>
      <c r="H8" s="36"/>
      <c r="I8" s="35" t="s">
        <v>35</v>
      </c>
      <c r="J8" s="36"/>
      <c r="K8" s="35" t="s">
        <v>36</v>
      </c>
      <c r="L8" s="37"/>
      <c r="M8" s="35" t="s">
        <v>39</v>
      </c>
      <c r="N8" s="36"/>
      <c r="O8" s="35" t="s">
        <v>40</v>
      </c>
      <c r="P8" s="36"/>
      <c r="Q8" s="35" t="s">
        <v>41</v>
      </c>
      <c r="R8" s="36"/>
      <c r="S8" s="35" t="s">
        <v>35</v>
      </c>
      <c r="T8" s="36"/>
      <c r="U8" s="35" t="s">
        <v>36</v>
      </c>
    </row>
    <row r="9" spans="1:22" ht="39" customHeight="1" x14ac:dyDescent="0.2">
      <c r="A9" s="15" t="s">
        <v>42</v>
      </c>
      <c r="C9" s="38" t="s">
        <v>43</v>
      </c>
      <c r="D9" s="18"/>
      <c r="E9" s="38" t="s">
        <v>44</v>
      </c>
      <c r="F9" s="18"/>
      <c r="G9" s="17">
        <v>9285000</v>
      </c>
      <c r="H9" s="18"/>
      <c r="I9" s="17">
        <v>2600</v>
      </c>
      <c r="J9" s="18"/>
      <c r="K9" s="38" t="s">
        <v>46</v>
      </c>
      <c r="L9" s="18"/>
      <c r="M9" s="38" t="s">
        <v>43</v>
      </c>
      <c r="N9" s="18"/>
      <c r="O9" s="38" t="s">
        <v>44</v>
      </c>
      <c r="P9" s="18"/>
      <c r="Q9" s="17">
        <v>15914000</v>
      </c>
      <c r="R9" s="18"/>
      <c r="S9" s="17">
        <v>2600</v>
      </c>
      <c r="T9" s="18"/>
      <c r="U9" s="38" t="s">
        <v>46</v>
      </c>
    </row>
    <row r="10" spans="1:22" ht="39" customHeight="1" x14ac:dyDescent="0.2">
      <c r="A10" s="16" t="s">
        <v>49</v>
      </c>
      <c r="C10" s="39" t="s">
        <v>43</v>
      </c>
      <c r="D10" s="18"/>
      <c r="E10" s="39" t="s">
        <v>45</v>
      </c>
      <c r="F10" s="18"/>
      <c r="G10" s="39">
        <v>0</v>
      </c>
      <c r="H10" s="39"/>
      <c r="I10" s="39">
        <v>0</v>
      </c>
      <c r="J10" s="39"/>
      <c r="K10" s="39" t="s">
        <v>45</v>
      </c>
      <c r="L10" s="18"/>
      <c r="M10" s="39" t="s">
        <v>43</v>
      </c>
      <c r="N10" s="18"/>
      <c r="O10" s="39" t="s">
        <v>44</v>
      </c>
      <c r="P10" s="18"/>
      <c r="Q10" s="19">
        <v>10280000</v>
      </c>
      <c r="R10" s="18"/>
      <c r="S10" s="19">
        <v>2800</v>
      </c>
      <c r="T10" s="18"/>
      <c r="U10" s="39" t="s">
        <v>46</v>
      </c>
    </row>
    <row r="11" spans="1:22" ht="39" customHeight="1" x14ac:dyDescent="0.2">
      <c r="A11" s="16" t="s">
        <v>47</v>
      </c>
      <c r="C11" s="39" t="s">
        <v>43</v>
      </c>
      <c r="D11" s="18"/>
      <c r="E11" s="39" t="s">
        <v>44</v>
      </c>
      <c r="F11" s="18"/>
      <c r="G11" s="19">
        <v>1000000</v>
      </c>
      <c r="H11" s="18"/>
      <c r="I11" s="19">
        <v>3200</v>
      </c>
      <c r="J11" s="18"/>
      <c r="K11" s="39" t="s">
        <v>46</v>
      </c>
      <c r="L11" s="18"/>
      <c r="M11" s="39" t="s">
        <v>43</v>
      </c>
      <c r="N11" s="18"/>
      <c r="O11" s="39" t="s">
        <v>44</v>
      </c>
      <c r="P11" s="18"/>
      <c r="Q11" s="19">
        <v>3500000</v>
      </c>
      <c r="R11" s="18"/>
      <c r="S11" s="19">
        <v>3200</v>
      </c>
      <c r="T11" s="18"/>
      <c r="U11" s="39" t="s">
        <v>46</v>
      </c>
    </row>
    <row r="12" spans="1:22" ht="39" customHeight="1" x14ac:dyDescent="0.2">
      <c r="A12" s="16" t="s">
        <v>54</v>
      </c>
      <c r="C12" s="39" t="s">
        <v>43</v>
      </c>
      <c r="D12" s="18"/>
      <c r="E12" s="39" t="s">
        <v>45</v>
      </c>
      <c r="F12" s="18"/>
      <c r="G12" s="19">
        <v>0</v>
      </c>
      <c r="H12" s="18"/>
      <c r="I12" s="19">
        <v>0</v>
      </c>
      <c r="J12" s="18"/>
      <c r="K12" s="39" t="s">
        <v>45</v>
      </c>
      <c r="L12" s="18"/>
      <c r="M12" s="39" t="s">
        <v>43</v>
      </c>
      <c r="N12" s="18"/>
      <c r="O12" s="39" t="s">
        <v>44</v>
      </c>
      <c r="P12" s="18"/>
      <c r="Q12" s="19">
        <v>3000000</v>
      </c>
      <c r="R12" s="18"/>
      <c r="S12" s="19">
        <v>3400</v>
      </c>
      <c r="T12" s="18"/>
      <c r="U12" s="39" t="s">
        <v>51</v>
      </c>
    </row>
    <row r="13" spans="1:22" ht="39" customHeight="1" x14ac:dyDescent="0.2">
      <c r="A13" s="16" t="s">
        <v>53</v>
      </c>
      <c r="C13" s="39" t="s">
        <v>43</v>
      </c>
      <c r="D13" s="18"/>
      <c r="E13" s="39" t="s">
        <v>45</v>
      </c>
      <c r="F13" s="18"/>
      <c r="G13" s="19">
        <v>0</v>
      </c>
      <c r="H13" s="18"/>
      <c r="I13" s="19">
        <v>0</v>
      </c>
      <c r="J13" s="18"/>
      <c r="K13" s="39" t="s">
        <v>45</v>
      </c>
      <c r="L13" s="18"/>
      <c r="M13" s="39" t="s">
        <v>43</v>
      </c>
      <c r="N13" s="18"/>
      <c r="O13" s="39" t="s">
        <v>44</v>
      </c>
      <c r="P13" s="18"/>
      <c r="Q13" s="19">
        <v>2571000</v>
      </c>
      <c r="R13" s="18"/>
      <c r="S13" s="19">
        <v>3000</v>
      </c>
      <c r="T13" s="18"/>
      <c r="U13" s="39" t="s">
        <v>51</v>
      </c>
    </row>
    <row r="14" spans="1:22" ht="39" customHeight="1" x14ac:dyDescent="0.2">
      <c r="A14" s="16" t="s">
        <v>52</v>
      </c>
      <c r="C14" s="39" t="s">
        <v>43</v>
      </c>
      <c r="D14" s="18"/>
      <c r="E14" s="39" t="s">
        <v>45</v>
      </c>
      <c r="F14" s="18"/>
      <c r="G14" s="19">
        <v>0</v>
      </c>
      <c r="H14" s="18"/>
      <c r="I14" s="19">
        <v>0</v>
      </c>
      <c r="J14" s="18"/>
      <c r="K14" s="39" t="s">
        <v>45</v>
      </c>
      <c r="L14" s="18"/>
      <c r="M14" s="39" t="s">
        <v>43</v>
      </c>
      <c r="N14" s="18"/>
      <c r="O14" s="39" t="s">
        <v>44</v>
      </c>
      <c r="P14" s="18"/>
      <c r="Q14" s="19">
        <v>1227000</v>
      </c>
      <c r="R14" s="18"/>
      <c r="S14" s="19">
        <v>3200</v>
      </c>
      <c r="T14" s="18"/>
      <c r="U14" s="39" t="s">
        <v>51</v>
      </c>
    </row>
    <row r="15" spans="1:22" ht="39" customHeight="1" x14ac:dyDescent="0.2">
      <c r="A15" s="16" t="s">
        <v>48</v>
      </c>
      <c r="C15" s="39" t="s">
        <v>43</v>
      </c>
      <c r="D15" s="18"/>
      <c r="E15" s="39" t="s">
        <v>44</v>
      </c>
      <c r="F15" s="18"/>
      <c r="G15" s="19">
        <v>648000</v>
      </c>
      <c r="H15" s="18"/>
      <c r="I15" s="19">
        <v>2400</v>
      </c>
      <c r="J15" s="18"/>
      <c r="K15" s="39" t="s">
        <v>46</v>
      </c>
      <c r="L15" s="18"/>
      <c r="M15" s="39" t="s">
        <v>43</v>
      </c>
      <c r="N15" s="18"/>
      <c r="O15" s="39" t="s">
        <v>44</v>
      </c>
      <c r="P15" s="18"/>
      <c r="Q15" s="19">
        <v>648000</v>
      </c>
      <c r="R15" s="18"/>
      <c r="S15" s="19">
        <v>2400</v>
      </c>
      <c r="T15" s="18"/>
      <c r="U15" s="39" t="s">
        <v>46</v>
      </c>
    </row>
    <row r="16" spans="1:22" ht="39" customHeight="1" x14ac:dyDescent="0.2">
      <c r="A16" s="16" t="s">
        <v>50</v>
      </c>
      <c r="C16" s="39" t="s">
        <v>43</v>
      </c>
      <c r="D16" s="18"/>
      <c r="E16" s="39" t="s">
        <v>45</v>
      </c>
      <c r="F16" s="18"/>
      <c r="G16" s="19">
        <v>0</v>
      </c>
      <c r="H16" s="18"/>
      <c r="I16" s="19">
        <v>0</v>
      </c>
      <c r="J16" s="18"/>
      <c r="K16" s="39" t="s">
        <v>45</v>
      </c>
      <c r="L16" s="18"/>
      <c r="M16" s="39" t="s">
        <v>43</v>
      </c>
      <c r="N16" s="18"/>
      <c r="O16" s="39" t="s">
        <v>44</v>
      </c>
      <c r="P16" s="18"/>
      <c r="Q16" s="19">
        <v>1000</v>
      </c>
      <c r="R16" s="18"/>
      <c r="S16" s="19">
        <v>2400</v>
      </c>
      <c r="T16" s="18"/>
      <c r="U16" s="39" t="s">
        <v>51</v>
      </c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</sheetData>
  <sortState xmlns:xlrd2="http://schemas.microsoft.com/office/spreadsheetml/2017/richdata2" ref="A9:U16">
    <sortCondition descending="1" ref="Q9:Q16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rightToLeft="1" view="pageBreakPreview" topLeftCell="A5" zoomScale="73" zoomScaleNormal="100" zoomScaleSheetLayoutView="73" workbookViewId="0">
      <selection activeCell="A24" sqref="A24:XFD24"/>
    </sheetView>
  </sheetViews>
  <sheetFormatPr defaultRowHeight="15.75" x14ac:dyDescent="0.4"/>
  <cols>
    <col min="1" max="1" width="31.7109375" style="48" customWidth="1"/>
    <col min="2" max="2" width="1.42578125" style="48" customWidth="1"/>
    <col min="3" max="3" width="15.140625" style="48" customWidth="1"/>
    <col min="4" max="4" width="1.42578125" style="48" customWidth="1"/>
    <col min="5" max="5" width="21.85546875" style="48" bestFit="1" customWidth="1"/>
    <col min="6" max="6" width="1.42578125" style="48" customWidth="1"/>
    <col min="7" max="7" width="22.5703125" style="48" bestFit="1" customWidth="1"/>
    <col min="8" max="8" width="1.42578125" style="48" customWidth="1"/>
    <col min="9" max="9" width="14" style="48" bestFit="1" customWidth="1"/>
    <col min="10" max="10" width="1.42578125" style="48" customWidth="1"/>
    <col min="11" max="11" width="19.7109375" style="48" bestFit="1" customWidth="1"/>
    <col min="12" max="12" width="1.42578125" style="48" customWidth="1"/>
    <col min="13" max="13" width="15.140625" style="48" customWidth="1"/>
    <col min="14" max="14" width="1.42578125" style="48" customWidth="1"/>
    <col min="15" max="15" width="20.85546875" style="48" bestFit="1" customWidth="1"/>
    <col min="16" max="16" width="1.42578125" style="48" customWidth="1"/>
    <col min="17" max="17" width="15.5703125" style="48" customWidth="1"/>
    <col min="18" max="18" width="1.42578125" style="48" customWidth="1"/>
    <col min="19" max="19" width="19.42578125" style="48" customWidth="1"/>
    <col min="20" max="20" width="1.42578125" style="48" customWidth="1"/>
    <col min="21" max="21" width="22.7109375" style="48" bestFit="1" customWidth="1"/>
    <col min="22" max="22" width="1.42578125" style="48" customWidth="1"/>
    <col min="23" max="23" width="22.5703125" style="48" bestFit="1" customWidth="1"/>
    <col min="24" max="24" width="1.42578125" style="45" customWidth="1"/>
    <col min="25" max="25" width="26.28515625" style="45" bestFit="1" customWidth="1"/>
    <col min="26" max="26" width="1.42578125" style="45" customWidth="1"/>
    <col min="27" max="27" width="21.42578125" style="45" hidden="1" customWidth="1"/>
    <col min="28" max="16384" width="9.140625" style="45"/>
  </cols>
  <sheetData>
    <row r="1" spans="1:27" ht="40.5" customHeight="1" x14ac:dyDescent="0.4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7" ht="40.5" customHeight="1" x14ac:dyDescent="0.4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27" ht="40.5" customHeight="1" x14ac:dyDescent="0.4">
      <c r="A3" s="162" t="s">
        <v>151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1:27" ht="40.5" customHeight="1" x14ac:dyDescent="0.4"/>
    <row r="5" spans="1:27" ht="40.5" customHeight="1" x14ac:dyDescent="0.4">
      <c r="A5" s="161" t="s">
        <v>155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7" ht="40.5" customHeight="1" x14ac:dyDescent="0.4">
      <c r="A6" s="24"/>
      <c r="B6" s="24"/>
      <c r="C6" s="160" t="s">
        <v>154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7" ht="40.5" customHeight="1" thickBot="1" x14ac:dyDescent="0.8">
      <c r="C7" s="173" t="s">
        <v>3</v>
      </c>
      <c r="D7" s="173"/>
      <c r="E7" s="173"/>
      <c r="F7" s="173"/>
      <c r="G7" s="173"/>
      <c r="H7" s="53"/>
      <c r="I7" s="170" t="s">
        <v>4</v>
      </c>
      <c r="J7" s="170"/>
      <c r="K7" s="170"/>
      <c r="L7" s="170"/>
      <c r="M7" s="170"/>
      <c r="N7" s="170"/>
      <c r="O7" s="170"/>
      <c r="P7" s="53"/>
      <c r="Q7" s="163" t="s">
        <v>5</v>
      </c>
      <c r="R7" s="163"/>
      <c r="S7" s="163"/>
      <c r="T7" s="163"/>
      <c r="U7" s="163"/>
      <c r="V7" s="163"/>
      <c r="W7" s="163"/>
      <c r="X7" s="163"/>
      <c r="Y7" s="163"/>
    </row>
    <row r="8" spans="1:27" ht="40.5" customHeight="1" thickBot="1" x14ac:dyDescent="0.65">
      <c r="A8" s="171" t="s">
        <v>57</v>
      </c>
      <c r="B8" s="55"/>
      <c r="C8" s="171" t="s">
        <v>58</v>
      </c>
      <c r="D8" s="56"/>
      <c r="E8" s="171" t="s">
        <v>10</v>
      </c>
      <c r="F8" s="56"/>
      <c r="G8" s="171" t="s">
        <v>11</v>
      </c>
      <c r="H8" s="55"/>
      <c r="I8" s="172" t="s">
        <v>55</v>
      </c>
      <c r="J8" s="172"/>
      <c r="K8" s="172"/>
      <c r="L8" s="56"/>
      <c r="M8" s="172" t="s">
        <v>56</v>
      </c>
      <c r="N8" s="172"/>
      <c r="O8" s="172"/>
      <c r="P8" s="55"/>
      <c r="Q8" s="171" t="s">
        <v>9</v>
      </c>
      <c r="R8" s="56"/>
      <c r="S8" s="174" t="s">
        <v>59</v>
      </c>
      <c r="T8" s="56"/>
      <c r="U8" s="171" t="s">
        <v>10</v>
      </c>
      <c r="V8" s="56"/>
      <c r="W8" s="171" t="s">
        <v>11</v>
      </c>
      <c r="X8" s="47"/>
      <c r="Y8" s="164" t="s">
        <v>14</v>
      </c>
    </row>
    <row r="9" spans="1:27" ht="40.5" customHeight="1" thickBot="1" x14ac:dyDescent="0.65">
      <c r="A9" s="172"/>
      <c r="B9" s="55"/>
      <c r="C9" s="172"/>
      <c r="D9" s="55"/>
      <c r="E9" s="172"/>
      <c r="F9" s="55"/>
      <c r="G9" s="172"/>
      <c r="H9" s="55"/>
      <c r="I9" s="57" t="s">
        <v>9</v>
      </c>
      <c r="J9" s="56"/>
      <c r="K9" s="57" t="s">
        <v>10</v>
      </c>
      <c r="L9" s="55"/>
      <c r="M9" s="57" t="s">
        <v>9</v>
      </c>
      <c r="N9" s="56"/>
      <c r="O9" s="57" t="s">
        <v>12</v>
      </c>
      <c r="P9" s="55"/>
      <c r="Q9" s="172"/>
      <c r="R9" s="55"/>
      <c r="S9" s="175"/>
      <c r="T9" s="55"/>
      <c r="U9" s="172"/>
      <c r="V9" s="55"/>
      <c r="W9" s="172"/>
      <c r="X9" s="46"/>
      <c r="Y9" s="165"/>
      <c r="AA9" s="19">
        <v>56095096436059</v>
      </c>
    </row>
    <row r="10" spans="1:27" ht="40.5" customHeight="1" x14ac:dyDescent="0.4">
      <c r="A10" s="42" t="s">
        <v>61</v>
      </c>
      <c r="C10" s="25">
        <v>29050000</v>
      </c>
      <c r="D10" s="49"/>
      <c r="E10" s="25">
        <v>768469920508</v>
      </c>
      <c r="F10" s="49"/>
      <c r="G10" s="25">
        <v>793468146821</v>
      </c>
      <c r="H10" s="49"/>
      <c r="I10" s="25">
        <v>26410000</v>
      </c>
      <c r="J10" s="49"/>
      <c r="K10" s="25">
        <v>730376339850</v>
      </c>
      <c r="L10" s="49"/>
      <c r="M10" s="25">
        <v>-9000000</v>
      </c>
      <c r="N10" s="49"/>
      <c r="O10" s="25">
        <v>-250404629238</v>
      </c>
      <c r="P10" s="49"/>
      <c r="Q10" s="25">
        <v>46460000</v>
      </c>
      <c r="R10" s="49"/>
      <c r="S10" s="25">
        <v>27925</v>
      </c>
      <c r="T10" s="49"/>
      <c r="U10" s="25">
        <v>1249413357601</v>
      </c>
      <c r="V10" s="49"/>
      <c r="W10" s="25">
        <v>1296917085409</v>
      </c>
      <c r="X10" s="50"/>
      <c r="Y10" s="20">
        <f t="shared" ref="Y10:Y15" si="0">W10/$AA$9*100</f>
        <v>2.3119972471877541</v>
      </c>
      <c r="AA10" s="48"/>
    </row>
    <row r="11" spans="1:27" ht="40.5" customHeight="1" x14ac:dyDescent="0.4">
      <c r="A11" s="42" t="s">
        <v>63</v>
      </c>
      <c r="C11" s="25">
        <v>26700000</v>
      </c>
      <c r="D11" s="49"/>
      <c r="E11" s="25">
        <v>334083015210</v>
      </c>
      <c r="F11" s="49"/>
      <c r="G11" s="25">
        <v>381017645793</v>
      </c>
      <c r="H11" s="49"/>
      <c r="I11" s="25">
        <v>14700000</v>
      </c>
      <c r="J11" s="49"/>
      <c r="K11" s="25">
        <v>210866930118</v>
      </c>
      <c r="L11" s="49"/>
      <c r="M11" s="25">
        <v>0</v>
      </c>
      <c r="N11" s="49"/>
      <c r="O11" s="25">
        <v>0</v>
      </c>
      <c r="P11" s="49"/>
      <c r="Q11" s="25">
        <v>41400000</v>
      </c>
      <c r="R11" s="49"/>
      <c r="S11" s="25">
        <v>14615</v>
      </c>
      <c r="T11" s="49"/>
      <c r="U11" s="25">
        <v>544949945328</v>
      </c>
      <c r="V11" s="49"/>
      <c r="W11" s="25">
        <v>604837883756</v>
      </c>
      <c r="X11" s="50"/>
      <c r="Y11" s="20">
        <f t="shared" si="0"/>
        <v>1.0782366413175442</v>
      </c>
      <c r="AA11" s="48"/>
    </row>
    <row r="12" spans="1:27" ht="40.5" customHeight="1" x14ac:dyDescent="0.4">
      <c r="A12" s="43" t="s">
        <v>60</v>
      </c>
      <c r="C12" s="27">
        <v>15500000</v>
      </c>
      <c r="D12" s="49"/>
      <c r="E12" s="27">
        <v>448612098889</v>
      </c>
      <c r="F12" s="49"/>
      <c r="G12" s="27">
        <v>541669917843</v>
      </c>
      <c r="H12" s="49"/>
      <c r="I12" s="27">
        <v>0</v>
      </c>
      <c r="J12" s="49"/>
      <c r="K12" s="27">
        <v>0</v>
      </c>
      <c r="L12" s="49"/>
      <c r="M12" s="27">
        <v>0</v>
      </c>
      <c r="N12" s="49"/>
      <c r="O12" s="27">
        <v>0</v>
      </c>
      <c r="P12" s="49"/>
      <c r="Q12" s="27">
        <v>15500000</v>
      </c>
      <c r="R12" s="49"/>
      <c r="S12" s="27">
        <v>35798</v>
      </c>
      <c r="T12" s="49"/>
      <c r="U12" s="27">
        <v>448612098889</v>
      </c>
      <c r="V12" s="49"/>
      <c r="W12" s="27">
        <v>554664392056</v>
      </c>
      <c r="X12" s="50"/>
      <c r="Y12" s="20">
        <f t="shared" si="0"/>
        <v>0.98879300918618462</v>
      </c>
      <c r="AA12" s="48"/>
    </row>
    <row r="13" spans="1:27" ht="40.5" customHeight="1" x14ac:dyDescent="0.4">
      <c r="A13" s="42" t="s">
        <v>62</v>
      </c>
      <c r="C13" s="25">
        <v>3000000</v>
      </c>
      <c r="D13" s="49"/>
      <c r="E13" s="25">
        <v>90291645815</v>
      </c>
      <c r="F13" s="49"/>
      <c r="G13" s="25">
        <v>159027176808</v>
      </c>
      <c r="H13" s="49"/>
      <c r="I13" s="25">
        <v>0</v>
      </c>
      <c r="J13" s="49"/>
      <c r="K13" s="25">
        <v>0</v>
      </c>
      <c r="L13" s="49"/>
      <c r="M13" s="25">
        <v>0</v>
      </c>
      <c r="N13" s="49"/>
      <c r="O13" s="25">
        <v>0</v>
      </c>
      <c r="P13" s="49"/>
      <c r="Q13" s="25">
        <v>3000000</v>
      </c>
      <c r="R13" s="49"/>
      <c r="S13" s="25">
        <v>54190</v>
      </c>
      <c r="T13" s="49"/>
      <c r="U13" s="25">
        <v>90291645815</v>
      </c>
      <c r="V13" s="49"/>
      <c r="W13" s="25">
        <v>162510052305</v>
      </c>
      <c r="X13" s="50"/>
      <c r="Y13" s="20">
        <f t="shared" si="0"/>
        <v>0.28970455998812655</v>
      </c>
      <c r="AA13" s="48"/>
    </row>
    <row r="14" spans="1:27" ht="40.5" customHeight="1" x14ac:dyDescent="0.4">
      <c r="A14" s="42" t="s">
        <v>65</v>
      </c>
      <c r="C14" s="27">
        <v>0</v>
      </c>
      <c r="D14" s="49"/>
      <c r="E14" s="27">
        <v>0</v>
      </c>
      <c r="F14" s="49"/>
      <c r="G14" s="27">
        <v>0</v>
      </c>
      <c r="H14" s="49"/>
      <c r="I14" s="27">
        <v>572715</v>
      </c>
      <c r="J14" s="49"/>
      <c r="K14" s="27">
        <v>53709545194</v>
      </c>
      <c r="L14" s="49"/>
      <c r="M14" s="27">
        <v>0</v>
      </c>
      <c r="N14" s="49"/>
      <c r="O14" s="27">
        <v>0</v>
      </c>
      <c r="P14" s="49"/>
      <c r="Q14" s="27">
        <v>572715</v>
      </c>
      <c r="R14" s="49"/>
      <c r="S14" s="27">
        <v>95887</v>
      </c>
      <c r="T14" s="49"/>
      <c r="U14" s="27">
        <v>53709545194</v>
      </c>
      <c r="V14" s="49"/>
      <c r="W14" s="27">
        <v>54895672958</v>
      </c>
      <c r="X14" s="50"/>
      <c r="Y14" s="20">
        <f t="shared" si="0"/>
        <v>9.7861803340642831E-2</v>
      </c>
      <c r="AA14" s="48"/>
    </row>
    <row r="15" spans="1:27" ht="40.5" customHeight="1" thickBot="1" x14ac:dyDescent="0.45">
      <c r="A15" s="42" t="s">
        <v>64</v>
      </c>
      <c r="C15" s="28">
        <v>1000000</v>
      </c>
      <c r="D15" s="49"/>
      <c r="E15" s="28">
        <v>10164905557</v>
      </c>
      <c r="F15" s="49"/>
      <c r="G15" s="28">
        <v>10113103437</v>
      </c>
      <c r="H15" s="49"/>
      <c r="I15" s="28">
        <v>0</v>
      </c>
      <c r="J15" s="49"/>
      <c r="K15" s="28">
        <v>0</v>
      </c>
      <c r="L15" s="49"/>
      <c r="M15" s="28">
        <v>0</v>
      </c>
      <c r="N15" s="49"/>
      <c r="O15" s="28">
        <v>0</v>
      </c>
      <c r="P15" s="49"/>
      <c r="Q15" s="28">
        <v>1000000</v>
      </c>
      <c r="R15" s="49"/>
      <c r="S15" s="25">
        <v>10109</v>
      </c>
      <c r="T15" s="49"/>
      <c r="U15" s="28">
        <v>10164905557</v>
      </c>
      <c r="V15" s="49"/>
      <c r="W15" s="28">
        <v>10107104562</v>
      </c>
      <c r="X15" s="50"/>
      <c r="Y15" s="21">
        <f t="shared" si="0"/>
        <v>1.8017804058008464E-2</v>
      </c>
      <c r="AA15" s="48"/>
    </row>
    <row r="16" spans="1:27" ht="40.5" customHeight="1" thickBot="1" x14ac:dyDescent="0.45">
      <c r="A16" s="42"/>
      <c r="C16" s="29">
        <f>SUM(C10:C15)</f>
        <v>75250000</v>
      </c>
      <c r="D16" s="51"/>
      <c r="E16" s="44">
        <f>SUM(E10:E15)</f>
        <v>1651621585979</v>
      </c>
      <c r="F16" s="51"/>
      <c r="G16" s="44">
        <f>SUM(G10:G15)</f>
        <v>1885295990702</v>
      </c>
      <c r="H16" s="51"/>
      <c r="I16" s="44">
        <f>SUM(I10:I15)</f>
        <v>41682715</v>
      </c>
      <c r="J16" s="51"/>
      <c r="K16" s="44">
        <f>SUM(K10:K15)</f>
        <v>994952815162</v>
      </c>
      <c r="L16" s="51"/>
      <c r="M16" s="44">
        <f>SUM(M10:M15)</f>
        <v>-9000000</v>
      </c>
      <c r="N16" s="51"/>
      <c r="O16" s="44">
        <f>SUM(O10:O15)</f>
        <v>-250404629238</v>
      </c>
      <c r="P16" s="51"/>
      <c r="Q16" s="44">
        <f>SUM(Q10:Q15)</f>
        <v>107932715</v>
      </c>
      <c r="R16" s="51"/>
      <c r="S16" s="31"/>
      <c r="T16" s="51"/>
      <c r="U16" s="44">
        <f>SUM(U10:U15)</f>
        <v>2397141498384</v>
      </c>
      <c r="V16" s="51"/>
      <c r="W16" s="44">
        <f>SUM(W10:W15)</f>
        <v>2683932191046</v>
      </c>
      <c r="X16" s="52"/>
      <c r="Y16" s="41">
        <f>SUM(Y10:Y15)</f>
        <v>4.7846110650782601</v>
      </c>
    </row>
    <row r="17" spans="3:25" ht="16.5" thickTop="1" x14ac:dyDescent="0.4"/>
    <row r="18" spans="3:25" ht="22.5" hidden="1" x14ac:dyDescent="0.4">
      <c r="C18" s="25"/>
      <c r="D18" s="25"/>
      <c r="E18" s="25">
        <v>1651621585979</v>
      </c>
      <c r="F18" s="25"/>
      <c r="G18" s="25">
        <v>233674404723</v>
      </c>
      <c r="H18" s="25"/>
      <c r="I18" s="25">
        <v>41682715</v>
      </c>
      <c r="J18" s="25"/>
      <c r="K18" s="25">
        <v>994952815162</v>
      </c>
      <c r="L18" s="25"/>
      <c r="M18" s="25">
        <v>-9000000</v>
      </c>
      <c r="N18" s="25"/>
      <c r="O18" s="25">
        <v>-250404629238</v>
      </c>
      <c r="P18" s="25"/>
      <c r="Q18" s="25">
        <f>C16+I16+M16</f>
        <v>107932715</v>
      </c>
      <c r="R18" s="25"/>
      <c r="S18" s="25"/>
      <c r="T18" s="25"/>
      <c r="U18" s="25">
        <v>2397141498384</v>
      </c>
      <c r="V18" s="25"/>
      <c r="W18" s="25">
        <v>286790692662</v>
      </c>
      <c r="Y18" s="20">
        <v>4.78</v>
      </c>
    </row>
    <row r="19" spans="3:25" ht="22.5" hidden="1" x14ac:dyDescent="0.4">
      <c r="C19" s="25"/>
      <c r="D19" s="25"/>
      <c r="E19" s="25">
        <f>E18-E16</f>
        <v>0</v>
      </c>
      <c r="F19" s="25"/>
      <c r="G19" s="25">
        <f>E18+G18</f>
        <v>1885295990702</v>
      </c>
      <c r="H19" s="25"/>
      <c r="I19" s="25">
        <f>I18-I16</f>
        <v>0</v>
      </c>
      <c r="J19" s="25"/>
      <c r="K19" s="25">
        <f>K18-K16</f>
        <v>0</v>
      </c>
      <c r="L19" s="25"/>
      <c r="M19" s="25"/>
      <c r="N19" s="25"/>
      <c r="O19" s="25">
        <f>O18-O16</f>
        <v>0</v>
      </c>
      <c r="P19" s="25"/>
      <c r="Q19" s="25">
        <f>Q18-Q16</f>
        <v>0</v>
      </c>
      <c r="R19" s="25"/>
      <c r="S19" s="25"/>
      <c r="T19" s="25"/>
      <c r="U19" s="25">
        <f>U18-U16</f>
        <v>0</v>
      </c>
      <c r="V19" s="25"/>
      <c r="W19" s="25">
        <f>U18+W18</f>
        <v>2683932191046</v>
      </c>
      <c r="Y19" s="20">
        <f>Y18-Y16</f>
        <v>-4.6110650782598128E-3</v>
      </c>
    </row>
    <row r="20" spans="3:25" ht="22.5" hidden="1" x14ac:dyDescent="0.4">
      <c r="C20" s="25"/>
      <c r="D20" s="25"/>
      <c r="E20" s="25"/>
      <c r="F20" s="25"/>
      <c r="G20" s="25">
        <f>G19-G16</f>
        <v>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>
        <f>W19-W16</f>
        <v>0</v>
      </c>
    </row>
    <row r="21" spans="3:25" ht="22.5" x14ac:dyDescent="0.4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</sheetData>
  <sortState xmlns:xlrd2="http://schemas.microsoft.com/office/spreadsheetml/2017/richdata2" ref="A10:Y15">
    <sortCondition descending="1" ref="W10:W15"/>
  </sortState>
  <mergeCells count="19"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  <mergeCell ref="Q8:Q9"/>
    <mergeCell ref="S8:S9"/>
    <mergeCell ref="I8:K8"/>
    <mergeCell ref="M8:O8"/>
    <mergeCell ref="A5:Y5"/>
    <mergeCell ref="I7:O7"/>
    <mergeCell ref="Q7:Y7"/>
    <mergeCell ref="A1:Y1"/>
    <mergeCell ref="A2:Y2"/>
  </mergeCells>
  <pageMargins left="0.39" right="0.39" top="0.39" bottom="0.39" header="0" footer="0"/>
  <pageSetup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21"/>
  <sheetViews>
    <sheetView rightToLeft="1" view="pageBreakPreview" zoomScale="73" zoomScaleNormal="100" zoomScaleSheetLayoutView="73" workbookViewId="0">
      <selection activeCell="A21" sqref="A21:XFD21"/>
    </sheetView>
  </sheetViews>
  <sheetFormatPr defaultRowHeight="15.75" x14ac:dyDescent="0.4"/>
  <cols>
    <col min="1" max="1" width="34.140625" style="45" bestFit="1" customWidth="1"/>
    <col min="2" max="2" width="1.42578125" style="45" customWidth="1"/>
    <col min="3" max="3" width="16.85546875" style="45" customWidth="1"/>
    <col min="4" max="4" width="1.42578125" style="45" customWidth="1"/>
    <col min="5" max="5" width="22.28515625" style="45" customWidth="1"/>
    <col min="6" max="6" width="1.42578125" style="45" customWidth="1"/>
    <col min="7" max="7" width="13" style="45" customWidth="1"/>
    <col min="8" max="8" width="1.42578125" style="45" customWidth="1"/>
    <col min="9" max="9" width="13" style="45" customWidth="1"/>
    <col min="10" max="10" width="1.42578125" style="45" customWidth="1"/>
    <col min="11" max="11" width="11.7109375" style="45" customWidth="1"/>
    <col min="12" max="12" width="1.42578125" style="45" customWidth="1"/>
    <col min="13" max="13" width="13" style="45" customWidth="1"/>
    <col min="14" max="14" width="1.42578125" style="45" customWidth="1"/>
    <col min="15" max="15" width="13" style="45" customWidth="1"/>
    <col min="16" max="16" width="1.42578125" style="45" customWidth="1"/>
    <col min="17" max="17" width="20.42578125" style="45" bestFit="1" customWidth="1"/>
    <col min="18" max="18" width="1.42578125" style="45" customWidth="1"/>
    <col min="19" max="19" width="21.7109375" style="45" bestFit="1" customWidth="1"/>
    <col min="20" max="20" width="1.42578125" style="45" customWidth="1"/>
    <col min="21" max="21" width="10.5703125" style="45" customWidth="1"/>
    <col min="22" max="22" width="1.42578125" style="45" customWidth="1"/>
    <col min="23" max="23" width="13.5703125" style="45" customWidth="1"/>
    <col min="24" max="24" width="1.42578125" style="45" customWidth="1"/>
    <col min="25" max="25" width="8" style="45" customWidth="1"/>
    <col min="26" max="26" width="1.42578125" style="45" customWidth="1"/>
    <col min="27" max="27" width="14.140625" style="45" bestFit="1" customWidth="1"/>
    <col min="28" max="28" width="1.42578125" style="45" customWidth="1"/>
    <col min="29" max="29" width="11" style="45" customWidth="1"/>
    <col min="30" max="30" width="1.42578125" style="45" customWidth="1"/>
    <col min="31" max="31" width="13.42578125" style="45" customWidth="1"/>
    <col min="32" max="32" width="1.42578125" style="45" customWidth="1"/>
    <col min="33" max="33" width="20.42578125" style="45" bestFit="1" customWidth="1"/>
    <col min="34" max="34" width="1.42578125" style="45" customWidth="1"/>
    <col min="35" max="35" width="21.7109375" style="45" bestFit="1" customWidth="1"/>
    <col min="36" max="36" width="1.42578125" style="45" customWidth="1"/>
    <col min="37" max="37" width="15" style="45" customWidth="1"/>
    <col min="38" max="38" width="1.42578125" style="45" customWidth="1"/>
    <col min="39" max="39" width="21.42578125" style="45" hidden="1" customWidth="1"/>
    <col min="40" max="16384" width="9.140625" style="45"/>
  </cols>
  <sheetData>
    <row r="1" spans="1:39" ht="46.5" customHeight="1" x14ac:dyDescent="0.4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</row>
    <row r="2" spans="1:39" ht="46.5" customHeight="1" x14ac:dyDescent="0.4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</row>
    <row r="3" spans="1:39" ht="46.5" customHeight="1" x14ac:dyDescent="0.4">
      <c r="A3" s="162" t="s">
        <v>151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</row>
    <row r="4" spans="1:39" ht="46.5" customHeight="1" x14ac:dyDescent="0.4"/>
    <row r="5" spans="1:39" ht="46.5" customHeight="1" x14ac:dyDescent="0.4">
      <c r="A5" s="161" t="s">
        <v>156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1:39" ht="46.5" customHeight="1" x14ac:dyDescent="0.4">
      <c r="A6" s="24"/>
      <c r="B6" s="24"/>
      <c r="C6" s="160" t="s">
        <v>154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</row>
    <row r="7" spans="1:39" ht="46.5" customHeight="1" thickBot="1" x14ac:dyDescent="0.7">
      <c r="A7" s="59"/>
      <c r="B7" s="59"/>
      <c r="C7" s="163" t="s">
        <v>66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67"/>
      <c r="O7" s="163" t="s">
        <v>3</v>
      </c>
      <c r="P7" s="163"/>
      <c r="Q7" s="163"/>
      <c r="R7" s="163"/>
      <c r="S7" s="163"/>
      <c r="T7" s="68"/>
      <c r="U7" s="163" t="s">
        <v>4</v>
      </c>
      <c r="V7" s="163"/>
      <c r="W7" s="163"/>
      <c r="X7" s="163"/>
      <c r="Y7" s="163"/>
      <c r="Z7" s="163"/>
      <c r="AA7" s="163"/>
      <c r="AB7" s="68"/>
      <c r="AC7" s="163" t="s">
        <v>5</v>
      </c>
      <c r="AD7" s="163"/>
      <c r="AE7" s="163"/>
      <c r="AF7" s="163"/>
      <c r="AG7" s="163"/>
      <c r="AH7" s="163"/>
      <c r="AI7" s="163"/>
      <c r="AJ7" s="163"/>
      <c r="AK7" s="163"/>
    </row>
    <row r="8" spans="1:39" ht="46.5" customHeight="1" thickBot="1" x14ac:dyDescent="0.65">
      <c r="A8" s="164" t="s">
        <v>67</v>
      </c>
      <c r="B8" s="47"/>
      <c r="C8" s="176" t="s">
        <v>68</v>
      </c>
      <c r="D8" s="47"/>
      <c r="E8" s="176" t="s">
        <v>69</v>
      </c>
      <c r="F8" s="47"/>
      <c r="G8" s="176" t="s">
        <v>70</v>
      </c>
      <c r="H8" s="47"/>
      <c r="I8" s="176" t="s">
        <v>71</v>
      </c>
      <c r="J8" s="47"/>
      <c r="K8" s="176" t="s">
        <v>72</v>
      </c>
      <c r="L8" s="47"/>
      <c r="M8" s="176" t="s">
        <v>37</v>
      </c>
      <c r="N8" s="47"/>
      <c r="O8" s="177" t="s">
        <v>9</v>
      </c>
      <c r="P8" s="47"/>
      <c r="Q8" s="177" t="s">
        <v>10</v>
      </c>
      <c r="R8" s="47"/>
      <c r="S8" s="176" t="s">
        <v>11</v>
      </c>
      <c r="T8" s="46"/>
      <c r="U8" s="165" t="s">
        <v>6</v>
      </c>
      <c r="V8" s="165"/>
      <c r="W8" s="165"/>
      <c r="X8" s="47"/>
      <c r="Y8" s="165" t="s">
        <v>7</v>
      </c>
      <c r="Z8" s="165"/>
      <c r="AA8" s="165"/>
      <c r="AB8" s="46"/>
      <c r="AC8" s="177" t="s">
        <v>9</v>
      </c>
      <c r="AD8" s="47"/>
      <c r="AE8" s="176" t="s">
        <v>13</v>
      </c>
      <c r="AF8" s="47"/>
      <c r="AG8" s="177" t="s">
        <v>10</v>
      </c>
      <c r="AH8" s="47"/>
      <c r="AI8" s="176" t="s">
        <v>11</v>
      </c>
      <c r="AJ8" s="47"/>
      <c r="AK8" s="176" t="s">
        <v>14</v>
      </c>
    </row>
    <row r="9" spans="1:39" ht="46.5" customHeight="1" thickBot="1" x14ac:dyDescent="0.65">
      <c r="A9" s="165"/>
      <c r="B9" s="46"/>
      <c r="C9" s="167"/>
      <c r="D9" s="46"/>
      <c r="E9" s="167"/>
      <c r="F9" s="46"/>
      <c r="G9" s="167"/>
      <c r="H9" s="46"/>
      <c r="I9" s="167"/>
      <c r="J9" s="46"/>
      <c r="K9" s="167"/>
      <c r="L9" s="46"/>
      <c r="M9" s="167"/>
      <c r="N9" s="46"/>
      <c r="O9" s="165"/>
      <c r="P9" s="46"/>
      <c r="Q9" s="165"/>
      <c r="R9" s="46"/>
      <c r="S9" s="167"/>
      <c r="T9" s="46"/>
      <c r="U9" s="12" t="s">
        <v>9</v>
      </c>
      <c r="V9" s="47"/>
      <c r="W9" s="14" t="s">
        <v>10</v>
      </c>
      <c r="X9" s="46"/>
      <c r="Y9" s="12" t="s">
        <v>9</v>
      </c>
      <c r="Z9" s="47"/>
      <c r="AA9" s="12" t="s">
        <v>12</v>
      </c>
      <c r="AB9" s="46"/>
      <c r="AC9" s="165"/>
      <c r="AD9" s="46"/>
      <c r="AE9" s="167"/>
      <c r="AF9" s="46"/>
      <c r="AG9" s="165"/>
      <c r="AH9" s="46"/>
      <c r="AI9" s="167"/>
      <c r="AJ9" s="46"/>
      <c r="AK9" s="167"/>
      <c r="AM9" s="19">
        <v>56095096436059</v>
      </c>
    </row>
    <row r="10" spans="1:39" ht="46.5" customHeight="1" x14ac:dyDescent="0.4">
      <c r="A10" s="64" t="s">
        <v>73</v>
      </c>
      <c r="C10" s="38" t="s">
        <v>74</v>
      </c>
      <c r="D10" s="50"/>
      <c r="E10" s="38" t="s">
        <v>74</v>
      </c>
      <c r="F10" s="50"/>
      <c r="G10" s="38" t="s">
        <v>75</v>
      </c>
      <c r="H10" s="50"/>
      <c r="I10" s="38" t="s">
        <v>76</v>
      </c>
      <c r="J10" s="50"/>
      <c r="K10" s="17">
        <v>18</v>
      </c>
      <c r="L10" s="74"/>
      <c r="M10" s="73">
        <v>23.5</v>
      </c>
      <c r="N10" s="50"/>
      <c r="O10" s="27">
        <v>766800</v>
      </c>
      <c r="P10" s="49"/>
      <c r="Q10" s="27">
        <v>766986430000</v>
      </c>
      <c r="R10" s="49"/>
      <c r="S10" s="27">
        <v>766244070000</v>
      </c>
      <c r="T10" s="49"/>
      <c r="U10" s="27">
        <v>0</v>
      </c>
      <c r="V10" s="49"/>
      <c r="W10" s="27">
        <v>0</v>
      </c>
      <c r="X10" s="49"/>
      <c r="Y10" s="27">
        <v>0</v>
      </c>
      <c r="Z10" s="49"/>
      <c r="AA10" s="27">
        <v>0</v>
      </c>
      <c r="AB10" s="49"/>
      <c r="AC10" s="27">
        <v>766800</v>
      </c>
      <c r="AD10" s="49"/>
      <c r="AE10" s="27">
        <v>3000000</v>
      </c>
      <c r="AF10" s="49"/>
      <c r="AG10" s="27">
        <v>766986430000</v>
      </c>
      <c r="AH10" s="49"/>
      <c r="AI10" s="27">
        <v>766244070000</v>
      </c>
      <c r="AJ10" s="50"/>
      <c r="AK10" s="62">
        <v>1.41</v>
      </c>
      <c r="AM10" s="48"/>
    </row>
    <row r="11" spans="1:39" ht="46.5" customHeight="1" thickBot="1" x14ac:dyDescent="0.45">
      <c r="A11" s="64" t="s">
        <v>77</v>
      </c>
      <c r="C11" s="38" t="s">
        <v>74</v>
      </c>
      <c r="D11" s="50"/>
      <c r="E11" s="38" t="s">
        <v>74</v>
      </c>
      <c r="F11" s="50"/>
      <c r="G11" s="38" t="s">
        <v>78</v>
      </c>
      <c r="H11" s="50"/>
      <c r="I11" s="38" t="s">
        <v>79</v>
      </c>
      <c r="J11" s="50"/>
      <c r="K11" s="17">
        <v>23</v>
      </c>
      <c r="L11" s="74"/>
      <c r="M11" s="17">
        <v>23</v>
      </c>
      <c r="N11" s="50"/>
      <c r="O11" s="28">
        <v>100</v>
      </c>
      <c r="P11" s="49"/>
      <c r="Q11" s="28">
        <v>95068875</v>
      </c>
      <c r="R11" s="49"/>
      <c r="S11" s="28">
        <v>99927500</v>
      </c>
      <c r="T11" s="49"/>
      <c r="U11" s="28">
        <v>0</v>
      </c>
      <c r="V11" s="49"/>
      <c r="W11" s="28">
        <v>0</v>
      </c>
      <c r="X11" s="49"/>
      <c r="Y11" s="28">
        <v>0</v>
      </c>
      <c r="Z11" s="49"/>
      <c r="AA11" s="28">
        <v>0</v>
      </c>
      <c r="AB11" s="49"/>
      <c r="AC11" s="28">
        <v>100</v>
      </c>
      <c r="AD11" s="49"/>
      <c r="AE11" s="27">
        <v>1000000</v>
      </c>
      <c r="AF11" s="49"/>
      <c r="AG11" s="28">
        <v>95068875</v>
      </c>
      <c r="AH11" s="49"/>
      <c r="AI11" s="28">
        <v>99927500</v>
      </c>
      <c r="AJ11" s="50"/>
      <c r="AK11" s="21">
        <f>AI11/$AM$9*100</f>
        <v>1.7813945665269359E-4</v>
      </c>
      <c r="AM11" s="48"/>
    </row>
    <row r="12" spans="1:39" ht="46.5" customHeight="1" thickBot="1" x14ac:dyDescent="0.45">
      <c r="A12" s="65"/>
      <c r="B12" s="60"/>
      <c r="C12" s="17"/>
      <c r="D12" s="63"/>
      <c r="E12" s="17"/>
      <c r="F12" s="63"/>
      <c r="G12" s="17"/>
      <c r="H12" s="63"/>
      <c r="I12" s="17"/>
      <c r="J12" s="63"/>
      <c r="K12" s="17"/>
      <c r="L12" s="63"/>
      <c r="M12" s="17"/>
      <c r="N12" s="50"/>
      <c r="O12" s="72">
        <v>766900</v>
      </c>
      <c r="P12" s="49"/>
      <c r="Q12" s="72">
        <v>767081498875</v>
      </c>
      <c r="R12" s="49"/>
      <c r="S12" s="72">
        <v>766343997500</v>
      </c>
      <c r="T12" s="49"/>
      <c r="U12" s="72">
        <v>0</v>
      </c>
      <c r="V12" s="49"/>
      <c r="W12" s="72">
        <v>0</v>
      </c>
      <c r="X12" s="49"/>
      <c r="Y12" s="72">
        <v>0</v>
      </c>
      <c r="Z12" s="49"/>
      <c r="AA12" s="72">
        <v>0</v>
      </c>
      <c r="AB12" s="49"/>
      <c r="AC12" s="72">
        <f>SUM(AC10:AC11)</f>
        <v>766900</v>
      </c>
      <c r="AD12" s="49"/>
      <c r="AE12" s="27"/>
      <c r="AF12" s="49"/>
      <c r="AG12" s="72">
        <f>SUM(AG10:AG11)</f>
        <v>767081498875</v>
      </c>
      <c r="AH12" s="49"/>
      <c r="AI12" s="72">
        <f>SUM(AI10:AI11)</f>
        <v>766343997500</v>
      </c>
      <c r="AJ12" s="50"/>
      <c r="AK12" s="70">
        <f>SUM(AK10:AK11)</f>
        <v>1.4101781394566526</v>
      </c>
    </row>
    <row r="13" spans="1:39" ht="16.5" thickTop="1" x14ac:dyDescent="0.4"/>
    <row r="14" spans="1:39" ht="22.5" hidden="1" x14ac:dyDescent="0.4">
      <c r="O14" s="27"/>
      <c r="P14" s="27"/>
      <c r="Q14" s="27">
        <v>767081498875</v>
      </c>
      <c r="R14" s="27"/>
      <c r="S14" s="27">
        <v>-737501375</v>
      </c>
      <c r="T14" s="27"/>
      <c r="U14" s="27"/>
      <c r="V14" s="27"/>
      <c r="W14" s="27"/>
      <c r="X14" s="27"/>
      <c r="Y14" s="27"/>
      <c r="Z14" s="27"/>
      <c r="AA14" s="27"/>
      <c r="AB14" s="27"/>
      <c r="AC14" s="27">
        <f>O12+U12+Y12</f>
        <v>766900</v>
      </c>
      <c r="AD14" s="27"/>
      <c r="AE14" s="27"/>
      <c r="AF14" s="27"/>
      <c r="AG14" s="27">
        <v>767081498875</v>
      </c>
      <c r="AH14" s="27"/>
      <c r="AI14" s="27">
        <v>-737501375</v>
      </c>
      <c r="AJ14" s="27"/>
      <c r="AK14" s="75">
        <v>1.41</v>
      </c>
    </row>
    <row r="15" spans="1:39" ht="22.5" hidden="1" x14ac:dyDescent="0.4">
      <c r="O15" s="27"/>
      <c r="P15" s="27"/>
      <c r="Q15" s="27">
        <f>Q14-Q12</f>
        <v>0</v>
      </c>
      <c r="R15" s="27"/>
      <c r="S15" s="27">
        <f>Q14+S14</f>
        <v>766343997500</v>
      </c>
      <c r="T15" s="27"/>
      <c r="U15" s="27"/>
      <c r="V15" s="27"/>
      <c r="W15" s="27"/>
      <c r="X15" s="27"/>
      <c r="Y15" s="27"/>
      <c r="Z15" s="27"/>
      <c r="AA15" s="27"/>
      <c r="AB15" s="27"/>
      <c r="AC15" s="27">
        <f>AC14-AC12</f>
        <v>0</v>
      </c>
      <c r="AD15" s="27"/>
      <c r="AE15" s="27"/>
      <c r="AF15" s="27"/>
      <c r="AG15" s="27">
        <f>AG14-AG12</f>
        <v>0</v>
      </c>
      <c r="AH15" s="27"/>
      <c r="AI15" s="27">
        <f>AG14+AI14</f>
        <v>766343997500</v>
      </c>
      <c r="AJ15" s="27"/>
      <c r="AK15" s="75">
        <f>AK14-AK12</f>
        <v>-1.7813945665268172E-4</v>
      </c>
    </row>
    <row r="16" spans="1:39" ht="22.5" hidden="1" x14ac:dyDescent="0.4">
      <c r="O16" s="27"/>
      <c r="P16" s="27"/>
      <c r="Q16" s="27"/>
      <c r="R16" s="27"/>
      <c r="S16" s="27">
        <f>S15-S12</f>
        <v>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>
        <f>AI15-AI12</f>
        <v>0</v>
      </c>
      <c r="AJ16" s="27"/>
      <c r="AK16" s="27"/>
    </row>
    <row r="17" spans="15:37" ht="22.5" x14ac:dyDescent="0.4"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5:37" ht="22.5" x14ac:dyDescent="0.4"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  <row r="19" spans="15:37" x14ac:dyDescent="0.4">
      <c r="Q19" s="48"/>
      <c r="S19" s="48"/>
      <c r="AI19" s="146"/>
    </row>
    <row r="20" spans="15:37" x14ac:dyDescent="0.4">
      <c r="AI20" s="146"/>
    </row>
    <row r="21" spans="15:37" x14ac:dyDescent="0.4">
      <c r="AI21" s="146"/>
    </row>
  </sheetData>
  <mergeCells count="26"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  <mergeCell ref="A5:AK5"/>
    <mergeCell ref="O7:S7"/>
    <mergeCell ref="U7:AA7"/>
    <mergeCell ref="AC7:AK7"/>
    <mergeCell ref="C7:M7"/>
    <mergeCell ref="AE8:AE9"/>
    <mergeCell ref="AC8:AC9"/>
    <mergeCell ref="AG8:AG9"/>
    <mergeCell ref="AI8:AI9"/>
    <mergeCell ref="AK8:AK9"/>
  </mergeCells>
  <pageMargins left="0.39" right="0.39" top="0.39" bottom="0.39" header="0" footer="0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zoomScale="96" zoomScaleNormal="100" zoomScaleSheetLayoutView="96" workbookViewId="0">
      <selection activeCell="A20" sqref="A20:XFD20"/>
    </sheetView>
  </sheetViews>
  <sheetFormatPr defaultRowHeight="15.75" x14ac:dyDescent="0.4"/>
  <cols>
    <col min="1" max="1" width="30.28515625" style="45" customWidth="1"/>
    <col min="2" max="2" width="1.42578125" style="45" customWidth="1"/>
    <col min="3" max="3" width="27.5703125" style="48" customWidth="1"/>
    <col min="4" max="4" width="1.42578125" style="48" customWidth="1"/>
    <col min="5" max="5" width="22" style="48" customWidth="1"/>
    <col min="6" max="6" width="1.42578125" style="48" customWidth="1"/>
    <col min="7" max="7" width="22.140625" style="48" customWidth="1"/>
    <col min="8" max="8" width="1.42578125" style="48" customWidth="1"/>
    <col min="9" max="9" width="21.140625" style="48" customWidth="1"/>
    <col min="10" max="10" width="1.42578125" style="45" customWidth="1"/>
    <col min="11" max="11" width="26.140625" style="45" bestFit="1" customWidth="1"/>
    <col min="12" max="12" width="1.42578125" style="45" customWidth="1"/>
    <col min="13" max="13" width="21.42578125" style="45" hidden="1" customWidth="1"/>
    <col min="14" max="16384" width="9.140625" style="45"/>
  </cols>
  <sheetData>
    <row r="1" spans="1:13" ht="39" customHeight="1" x14ac:dyDescent="0.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3" ht="39" customHeight="1" x14ac:dyDescent="0.4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3" ht="39" customHeight="1" x14ac:dyDescent="0.4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3" ht="39" customHeight="1" x14ac:dyDescent="0.4"/>
    <row r="5" spans="1:13" ht="39" customHeight="1" x14ac:dyDescent="0.4">
      <c r="A5" s="161" t="s">
        <v>160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3" ht="39" customHeight="1" x14ac:dyDescent="0.4">
      <c r="A6" s="24"/>
      <c r="B6" s="24"/>
      <c r="C6" s="179" t="s">
        <v>154</v>
      </c>
      <c r="D6" s="179"/>
      <c r="E6" s="179"/>
      <c r="F6" s="179"/>
      <c r="G6" s="179"/>
      <c r="H6" s="179"/>
      <c r="I6" s="179"/>
      <c r="J6" s="179"/>
      <c r="K6" s="179"/>
    </row>
    <row r="7" spans="1:13" ht="39" customHeight="1" thickBot="1" x14ac:dyDescent="0.45">
      <c r="A7" s="76"/>
      <c r="B7" s="76"/>
      <c r="C7" s="57" t="s">
        <v>3</v>
      </c>
      <c r="D7" s="80"/>
      <c r="E7" s="172" t="s">
        <v>4</v>
      </c>
      <c r="F7" s="172"/>
      <c r="G7" s="172"/>
      <c r="H7" s="80"/>
      <c r="I7" s="165" t="s">
        <v>5</v>
      </c>
      <c r="J7" s="165"/>
      <c r="K7" s="165"/>
    </row>
    <row r="8" spans="1:13" ht="39" customHeight="1" thickBot="1" x14ac:dyDescent="0.45">
      <c r="A8" s="12" t="s">
        <v>80</v>
      </c>
      <c r="B8" s="76"/>
      <c r="C8" s="57" t="s">
        <v>81</v>
      </c>
      <c r="D8" s="80"/>
      <c r="E8" s="57" t="s">
        <v>82</v>
      </c>
      <c r="F8" s="80"/>
      <c r="G8" s="57" t="s">
        <v>83</v>
      </c>
      <c r="H8" s="80"/>
      <c r="I8" s="57" t="s">
        <v>81</v>
      </c>
      <c r="J8" s="76"/>
      <c r="K8" s="12" t="s">
        <v>14</v>
      </c>
      <c r="M8" s="19">
        <v>56095096436059</v>
      </c>
    </row>
    <row r="9" spans="1:13" ht="39" customHeight="1" x14ac:dyDescent="0.55000000000000004">
      <c r="A9" s="79" t="s">
        <v>159</v>
      </c>
      <c r="B9" s="66"/>
      <c r="C9" s="81">
        <v>128973060718</v>
      </c>
      <c r="D9" s="49"/>
      <c r="E9" s="81">
        <v>1233198724422</v>
      </c>
      <c r="F9" s="49"/>
      <c r="G9" s="27">
        <v>-1258009165218</v>
      </c>
      <c r="H9" s="49"/>
      <c r="I9" s="81">
        <v>104162619922</v>
      </c>
      <c r="J9" s="50"/>
      <c r="K9" s="61">
        <f>I9/$M$8*100</f>
        <v>0.18568934994296984</v>
      </c>
    </row>
    <row r="10" spans="1:13" ht="39" customHeight="1" x14ac:dyDescent="0.55000000000000004">
      <c r="A10" s="15" t="s">
        <v>157</v>
      </c>
      <c r="B10" s="66"/>
      <c r="C10" s="27">
        <v>377896520</v>
      </c>
      <c r="D10" s="49"/>
      <c r="E10" s="27">
        <v>37218467453</v>
      </c>
      <c r="F10" s="49"/>
      <c r="G10" s="25">
        <v>-5351644534</v>
      </c>
      <c r="H10" s="49"/>
      <c r="I10" s="27">
        <v>32244719439</v>
      </c>
      <c r="J10" s="50"/>
      <c r="K10" s="62">
        <f>I10/$M$8*100</f>
        <v>5.748224263372953E-2</v>
      </c>
    </row>
    <row r="11" spans="1:13" ht="39" customHeight="1" thickBot="1" x14ac:dyDescent="0.6">
      <c r="A11" s="16" t="s">
        <v>158</v>
      </c>
      <c r="B11" s="66"/>
      <c r="C11" s="28">
        <v>2360678</v>
      </c>
      <c r="D11" s="49"/>
      <c r="E11" s="28">
        <v>0</v>
      </c>
      <c r="F11" s="49"/>
      <c r="G11" s="28">
        <v>0</v>
      </c>
      <c r="H11" s="49"/>
      <c r="I11" s="28">
        <v>2360678</v>
      </c>
      <c r="J11" s="50"/>
      <c r="K11" s="21">
        <f>I11/$M$8*100</f>
        <v>4.2083500162814785E-6</v>
      </c>
    </row>
    <row r="12" spans="1:13" ht="39" customHeight="1" thickBot="1" x14ac:dyDescent="0.45">
      <c r="A12" s="77"/>
      <c r="C12" s="44">
        <f>SUM(C9:C11)</f>
        <v>129353317916</v>
      </c>
      <c r="D12" s="51"/>
      <c r="E12" s="44">
        <f>SUM(E9:E11)</f>
        <v>1270417191875</v>
      </c>
      <c r="F12" s="51"/>
      <c r="G12" s="44">
        <f>SUM(G9:G11)</f>
        <v>-1263360809752</v>
      </c>
      <c r="H12" s="51"/>
      <c r="I12" s="44">
        <f>SUM(I9:I11)</f>
        <v>136409700039</v>
      </c>
      <c r="J12" s="52"/>
      <c r="K12" s="41">
        <f>SUM(K9:K11)</f>
        <v>0.24317580092671565</v>
      </c>
    </row>
    <row r="13" spans="1:13" ht="16.5" thickTop="1" x14ac:dyDescent="0.4"/>
    <row r="14" spans="1:13" ht="22.5" hidden="1" x14ac:dyDescent="0.4">
      <c r="C14" s="27">
        <v>129353317916</v>
      </c>
      <c r="D14" s="27"/>
      <c r="E14" s="27">
        <v>1270417191875</v>
      </c>
      <c r="F14" s="27"/>
      <c r="G14" s="27">
        <v>-1263360809752</v>
      </c>
      <c r="H14" s="27"/>
      <c r="I14" s="27">
        <v>136409700039</v>
      </c>
    </row>
    <row r="15" spans="1:13" ht="22.5" hidden="1" x14ac:dyDescent="0.4">
      <c r="C15" s="27">
        <f>C14-C12</f>
        <v>0</v>
      </c>
      <c r="D15" s="27"/>
      <c r="E15" s="27">
        <f>E14-E12</f>
        <v>0</v>
      </c>
      <c r="F15" s="27"/>
      <c r="G15" s="27">
        <f>G14-G12</f>
        <v>0</v>
      </c>
      <c r="H15" s="27"/>
      <c r="I15" s="27">
        <f>I14-I12</f>
        <v>0</v>
      </c>
    </row>
    <row r="16" spans="1:13" ht="22.5" hidden="1" x14ac:dyDescent="0.4">
      <c r="C16" s="27"/>
      <c r="D16" s="27"/>
      <c r="E16" s="27"/>
      <c r="F16" s="27"/>
      <c r="G16" s="27"/>
      <c r="H16" s="27"/>
      <c r="I16" s="27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topLeftCell="A4" zoomScaleNormal="100" zoomScaleSheetLayoutView="100" workbookViewId="0">
      <selection activeCell="K1" sqref="K1"/>
    </sheetView>
  </sheetViews>
  <sheetFormatPr defaultRowHeight="15.75" x14ac:dyDescent="0.4"/>
  <cols>
    <col min="1" max="1" width="61.5703125" style="48" bestFit="1" customWidth="1"/>
    <col min="2" max="2" width="1.42578125" style="48" customWidth="1"/>
    <col min="3" max="3" width="21.5703125" style="48" customWidth="1"/>
    <col min="4" max="4" width="1.42578125" style="48" customWidth="1"/>
    <col min="5" max="5" width="25.85546875" style="48" customWidth="1"/>
    <col min="6" max="6" width="1.42578125" style="48" customWidth="1"/>
    <col min="7" max="7" width="28.7109375" style="48" customWidth="1"/>
    <col min="8" max="8" width="1.42578125" style="48" customWidth="1"/>
    <col min="9" max="9" width="26.85546875" style="48" customWidth="1"/>
    <col min="10" max="10" width="1.42578125" style="48" customWidth="1"/>
    <col min="11" max="11" width="22.28515625" style="48" hidden="1" customWidth="1"/>
    <col min="12" max="16384" width="9.140625" style="48"/>
  </cols>
  <sheetData>
    <row r="1" spans="1:11" ht="39" customHeight="1" x14ac:dyDescent="0.4">
      <c r="A1" s="182" t="s">
        <v>0</v>
      </c>
      <c r="B1" s="182"/>
      <c r="C1" s="182"/>
      <c r="D1" s="182"/>
      <c r="E1" s="182"/>
      <c r="F1" s="182"/>
      <c r="G1" s="182"/>
      <c r="H1" s="182"/>
      <c r="I1" s="182"/>
    </row>
    <row r="2" spans="1:11" ht="39" customHeight="1" x14ac:dyDescent="0.4">
      <c r="A2" s="182" t="s">
        <v>84</v>
      </c>
      <c r="B2" s="182"/>
      <c r="C2" s="182"/>
      <c r="D2" s="182"/>
      <c r="E2" s="182"/>
      <c r="F2" s="182"/>
      <c r="G2" s="182"/>
      <c r="H2" s="182"/>
      <c r="I2" s="182"/>
    </row>
    <row r="3" spans="1:11" ht="39" customHeight="1" x14ac:dyDescent="0.4">
      <c r="A3" s="182" t="s">
        <v>150</v>
      </c>
      <c r="B3" s="182"/>
      <c r="C3" s="182"/>
      <c r="D3" s="182"/>
      <c r="E3" s="182"/>
      <c r="F3" s="182"/>
      <c r="G3" s="182"/>
      <c r="H3" s="182"/>
      <c r="I3" s="182"/>
    </row>
    <row r="4" spans="1:11" ht="39" customHeight="1" x14ac:dyDescent="0.4"/>
    <row r="5" spans="1:11" ht="39" customHeight="1" x14ac:dyDescent="0.4">
      <c r="A5" s="181" t="s">
        <v>161</v>
      </c>
      <c r="B5" s="181"/>
      <c r="C5" s="181"/>
      <c r="D5" s="181"/>
      <c r="E5" s="181"/>
      <c r="F5" s="181"/>
      <c r="G5" s="181"/>
      <c r="H5" s="181"/>
      <c r="I5" s="181"/>
    </row>
    <row r="6" spans="1:11" ht="39" customHeight="1" x14ac:dyDescent="0.4">
      <c r="C6" s="180" t="s">
        <v>154</v>
      </c>
      <c r="D6" s="180"/>
      <c r="E6" s="180"/>
      <c r="F6" s="180"/>
      <c r="G6" s="180"/>
      <c r="H6" s="180"/>
      <c r="I6" s="180"/>
    </row>
    <row r="7" spans="1:11" ht="39" customHeight="1" thickBot="1" x14ac:dyDescent="0.65">
      <c r="A7" s="57" t="s">
        <v>85</v>
      </c>
      <c r="B7" s="137"/>
      <c r="C7" s="57" t="s">
        <v>86</v>
      </c>
      <c r="D7" s="137"/>
      <c r="E7" s="57" t="s">
        <v>81</v>
      </c>
      <c r="F7" s="137"/>
      <c r="G7" s="57" t="s">
        <v>87</v>
      </c>
      <c r="H7" s="137"/>
      <c r="I7" s="57" t="s">
        <v>88</v>
      </c>
    </row>
    <row r="8" spans="1:11" ht="39" customHeight="1" x14ac:dyDescent="0.55000000000000004">
      <c r="A8" s="43" t="s">
        <v>89</v>
      </c>
      <c r="C8" s="138" t="s">
        <v>162</v>
      </c>
      <c r="D8" s="116"/>
      <c r="E8" s="27">
        <f>'درآمد سرمایه گذاری در سهام'!S61</f>
        <v>-7040800778721</v>
      </c>
      <c r="F8" s="49"/>
      <c r="G8" s="75">
        <f>E8/$E$13*100</f>
        <v>112.90823580903017</v>
      </c>
      <c r="H8" s="105"/>
      <c r="I8" s="75">
        <f>E8/$K$8*100</f>
        <v>-12.551544120699717</v>
      </c>
      <c r="K8" s="25">
        <v>56095096436059</v>
      </c>
    </row>
    <row r="9" spans="1:11" ht="39" customHeight="1" x14ac:dyDescent="0.55000000000000004">
      <c r="A9" s="42" t="s">
        <v>90</v>
      </c>
      <c r="C9" s="139" t="s">
        <v>91</v>
      </c>
      <c r="D9" s="116"/>
      <c r="E9" s="25">
        <f>'درآمد سرمایه گذاری در صندوق'!S27</f>
        <v>690985741659</v>
      </c>
      <c r="F9" s="49"/>
      <c r="G9" s="75">
        <f t="shared" ref="G9:G12" si="0">E9/$E$13*100</f>
        <v>-11.080839170411007</v>
      </c>
      <c r="H9" s="105"/>
      <c r="I9" s="75">
        <f t="shared" ref="I9:I12" si="1">E9/$K$8*100</f>
        <v>1.2318113089379077</v>
      </c>
    </row>
    <row r="10" spans="1:11" ht="39" customHeight="1" x14ac:dyDescent="0.55000000000000004">
      <c r="A10" s="42" t="s">
        <v>92</v>
      </c>
      <c r="C10" s="139" t="s">
        <v>163</v>
      </c>
      <c r="D10" s="116"/>
      <c r="E10" s="25">
        <f>'درآمد سرمایه گذاری در اوراق به'!S15</f>
        <v>30590439439</v>
      </c>
      <c r="F10" s="49"/>
      <c r="G10" s="75">
        <f t="shared" si="0"/>
        <v>-0.49055677872878134</v>
      </c>
      <c r="H10" s="105"/>
      <c r="I10" s="75">
        <f t="shared" si="1"/>
        <v>5.453317915919631E-2</v>
      </c>
    </row>
    <row r="11" spans="1:11" ht="39" customHeight="1" x14ac:dyDescent="0.55000000000000004">
      <c r="A11" s="42" t="s">
        <v>93</v>
      </c>
      <c r="C11" s="139" t="s">
        <v>164</v>
      </c>
      <c r="D11" s="116"/>
      <c r="E11" s="25">
        <f>'درآمد سپرده بانکی'!G12</f>
        <v>874710056</v>
      </c>
      <c r="F11" s="49"/>
      <c r="G11" s="75">
        <f t="shared" si="0"/>
        <v>-1.4027093276926755E-2</v>
      </c>
      <c r="H11" s="105"/>
      <c r="I11" s="75">
        <f t="shared" si="1"/>
        <v>1.5593342583821992E-3</v>
      </c>
    </row>
    <row r="12" spans="1:11" ht="39" customHeight="1" thickBot="1" x14ac:dyDescent="0.6">
      <c r="A12" s="42" t="s">
        <v>94</v>
      </c>
      <c r="C12" s="138" t="s">
        <v>165</v>
      </c>
      <c r="D12" s="116"/>
      <c r="E12" s="28">
        <f>'سایر درآمدها'!E8</f>
        <v>82488767011</v>
      </c>
      <c r="F12" s="49"/>
      <c r="G12" s="101">
        <f t="shared" si="0"/>
        <v>-1.322812766613461</v>
      </c>
      <c r="H12" s="105"/>
      <c r="I12" s="101">
        <f t="shared" si="1"/>
        <v>0.14705165380190816</v>
      </c>
    </row>
    <row r="13" spans="1:11" ht="39" customHeight="1" thickBot="1" x14ac:dyDescent="0.6">
      <c r="A13" s="42"/>
      <c r="B13" s="111"/>
      <c r="C13" s="129"/>
      <c r="D13" s="116"/>
      <c r="E13" s="44">
        <f>SUM(E8:E12)</f>
        <v>-6235861120556</v>
      </c>
      <c r="F13" s="51"/>
      <c r="G13" s="44">
        <f>SUM(G8:G12)</f>
        <v>99.999999999999986</v>
      </c>
      <c r="H13" s="51"/>
      <c r="I13" s="102">
        <f>SUM(I8:I12)</f>
        <v>-11.116588644542322</v>
      </c>
    </row>
    <row r="14" spans="1:11" ht="16.5" thickTop="1" x14ac:dyDescent="0.4"/>
    <row r="15" spans="1:11" ht="22.5" hidden="1" x14ac:dyDescent="0.4">
      <c r="E15" s="25">
        <v>-6235861120556</v>
      </c>
    </row>
    <row r="16" spans="1:11" ht="22.5" hidden="1" x14ac:dyDescent="0.4">
      <c r="E16" s="25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7"/>
  <sheetViews>
    <sheetView rightToLeft="1" view="pageBreakPreview" topLeftCell="A44" zoomScale="68" zoomScaleNormal="100" zoomScaleSheetLayoutView="68" workbookViewId="0">
      <selection activeCell="K41" sqref="K41"/>
    </sheetView>
  </sheetViews>
  <sheetFormatPr defaultRowHeight="15.75" x14ac:dyDescent="0.4"/>
  <cols>
    <col min="1" max="1" width="44" style="48" bestFit="1" customWidth="1"/>
    <col min="2" max="2" width="1.42578125" style="48" customWidth="1"/>
    <col min="3" max="3" width="25.85546875" style="48" customWidth="1"/>
    <col min="4" max="4" width="1.42578125" style="48" customWidth="1"/>
    <col min="5" max="5" width="29" style="48" customWidth="1"/>
    <col min="6" max="6" width="1.42578125" style="48" customWidth="1"/>
    <col min="7" max="7" width="24.42578125" style="48" customWidth="1"/>
    <col min="8" max="8" width="1.42578125" style="48" customWidth="1"/>
    <col min="9" max="9" width="25.5703125" style="48" customWidth="1"/>
    <col min="10" max="10" width="1.42578125" style="48" customWidth="1"/>
    <col min="11" max="11" width="25.85546875" style="48" customWidth="1"/>
    <col min="12" max="12" width="1.42578125" style="48" customWidth="1"/>
    <col min="13" max="13" width="25.140625" style="48" customWidth="1"/>
    <col min="14" max="14" width="1.42578125" style="48" customWidth="1"/>
    <col min="15" max="15" width="26.42578125" style="48" customWidth="1"/>
    <col min="16" max="16" width="1.42578125" style="48" customWidth="1"/>
    <col min="17" max="17" width="24.140625" style="48" customWidth="1"/>
    <col min="18" max="18" width="1.42578125" style="48" customWidth="1"/>
    <col min="19" max="19" width="26.140625" style="48" customWidth="1"/>
    <col min="20" max="20" width="1.42578125" style="48" customWidth="1"/>
    <col min="21" max="21" width="24.7109375" style="48" bestFit="1" customWidth="1"/>
    <col min="22" max="22" width="1.42578125" style="48" customWidth="1"/>
    <col min="23" max="23" width="30.42578125" style="48" customWidth="1"/>
    <col min="24" max="16384" width="9.140625" style="48"/>
  </cols>
  <sheetData>
    <row r="1" spans="1:23" ht="45" customHeight="1" x14ac:dyDescent="0.4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3" ht="45" customHeight="1" x14ac:dyDescent="0.4">
      <c r="A2" s="182" t="s">
        <v>84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spans="1:23" ht="45" customHeight="1" x14ac:dyDescent="0.4">
      <c r="A3" s="182" t="str">
        <f>درآمد!A3</f>
        <v>دوره یک ماهه منتهی به 30 آبان 1404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</row>
    <row r="4" spans="1:23" ht="45" customHeight="1" x14ac:dyDescent="0.4"/>
    <row r="5" spans="1:23" ht="45" customHeight="1" x14ac:dyDescent="0.4">
      <c r="A5" s="181" t="s">
        <v>166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3" ht="45" customHeight="1" x14ac:dyDescent="0.4">
      <c r="A6" s="85"/>
      <c r="B6" s="85"/>
      <c r="C6" s="183" t="s">
        <v>154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3" ht="45" customHeight="1" thickBot="1" x14ac:dyDescent="0.7">
      <c r="C7" s="170" t="s">
        <v>170</v>
      </c>
      <c r="D7" s="170"/>
      <c r="E7" s="170"/>
      <c r="F7" s="170"/>
      <c r="G7" s="170"/>
      <c r="H7" s="170"/>
      <c r="I7" s="170"/>
      <c r="J7" s="170"/>
      <c r="K7" s="170"/>
      <c r="L7" s="86"/>
      <c r="M7" s="170" t="s">
        <v>171</v>
      </c>
      <c r="N7" s="170"/>
      <c r="O7" s="170"/>
      <c r="P7" s="170"/>
      <c r="Q7" s="170"/>
      <c r="R7" s="170"/>
      <c r="S7" s="170"/>
      <c r="T7" s="170"/>
      <c r="U7" s="170"/>
    </row>
    <row r="8" spans="1:23" ht="45" customHeight="1" thickBot="1" x14ac:dyDescent="0.7">
      <c r="A8" s="171" t="s">
        <v>95</v>
      </c>
      <c r="B8" s="87"/>
      <c r="C8" s="54" t="s">
        <v>96</v>
      </c>
      <c r="D8" s="88"/>
      <c r="E8" s="54" t="s">
        <v>97</v>
      </c>
      <c r="F8" s="88"/>
      <c r="G8" s="54" t="s">
        <v>98</v>
      </c>
      <c r="H8" s="89"/>
      <c r="I8" s="172" t="s">
        <v>33</v>
      </c>
      <c r="J8" s="172"/>
      <c r="K8" s="172"/>
      <c r="L8" s="87"/>
      <c r="M8" s="54" t="s">
        <v>96</v>
      </c>
      <c r="N8" s="90"/>
      <c r="O8" s="54" t="s">
        <v>97</v>
      </c>
      <c r="P8" s="90"/>
      <c r="Q8" s="54" t="s">
        <v>98</v>
      </c>
      <c r="R8" s="89"/>
      <c r="S8" s="172" t="s">
        <v>33</v>
      </c>
      <c r="T8" s="172"/>
      <c r="U8" s="172"/>
    </row>
    <row r="9" spans="1:23" ht="45" customHeight="1" thickBot="1" x14ac:dyDescent="0.7">
      <c r="A9" s="172"/>
      <c r="B9" s="87"/>
      <c r="C9" s="91" t="s">
        <v>167</v>
      </c>
      <c r="D9" s="90"/>
      <c r="E9" s="91" t="s">
        <v>168</v>
      </c>
      <c r="F9" s="90"/>
      <c r="G9" s="91" t="s">
        <v>169</v>
      </c>
      <c r="H9" s="87"/>
      <c r="I9" s="57" t="s">
        <v>81</v>
      </c>
      <c r="J9" s="89"/>
      <c r="K9" s="57" t="s">
        <v>87</v>
      </c>
      <c r="L9" s="87"/>
      <c r="M9" s="91" t="s">
        <v>167</v>
      </c>
      <c r="N9" s="90"/>
      <c r="O9" s="91" t="s">
        <v>168</v>
      </c>
      <c r="P9" s="90"/>
      <c r="Q9" s="91" t="s">
        <v>169</v>
      </c>
      <c r="R9" s="87"/>
      <c r="S9" s="57" t="s">
        <v>81</v>
      </c>
      <c r="T9" s="89"/>
      <c r="U9" s="57" t="s">
        <v>87</v>
      </c>
    </row>
    <row r="10" spans="1:23" ht="45" customHeight="1" x14ac:dyDescent="0.4">
      <c r="A10" s="42" t="s">
        <v>18</v>
      </c>
      <c r="C10" s="25">
        <v>0</v>
      </c>
      <c r="D10" s="49"/>
      <c r="E10" s="25">
        <v>-88848643031</v>
      </c>
      <c r="F10" s="49"/>
      <c r="G10" s="25">
        <v>1722162466</v>
      </c>
      <c r="H10" s="49"/>
      <c r="I10" s="25">
        <f t="shared" ref="I10:I60" si="0">C10+E10+G10</f>
        <v>-87126480565</v>
      </c>
      <c r="J10" s="49"/>
      <c r="K10" s="33">
        <f t="shared" ref="K10:K60" si="1">I10/$I$61*100</f>
        <v>-49.308062274947524</v>
      </c>
      <c r="L10" s="49"/>
      <c r="M10" s="25">
        <v>0</v>
      </c>
      <c r="N10" s="49"/>
      <c r="O10" s="27">
        <v>2127347734413</v>
      </c>
      <c r="P10" s="49"/>
      <c r="Q10" s="25">
        <v>53379766920</v>
      </c>
      <c r="R10" s="49"/>
      <c r="S10" s="25">
        <f t="shared" ref="S10:S60" si="2">M10+O10+Q10</f>
        <v>2180727501333</v>
      </c>
      <c r="T10" s="49"/>
      <c r="U10" s="33">
        <f t="shared" ref="U10:U60" si="3">S10/$S$61*100</f>
        <v>-30.972719863395152</v>
      </c>
      <c r="W10" s="93"/>
    </row>
    <row r="11" spans="1:23" ht="45" customHeight="1" x14ac:dyDescent="0.4">
      <c r="A11" s="42" t="s">
        <v>16</v>
      </c>
      <c r="C11" s="25">
        <v>0</v>
      </c>
      <c r="D11" s="49"/>
      <c r="E11" s="25">
        <v>263660042100</v>
      </c>
      <c r="F11" s="49"/>
      <c r="G11" s="25">
        <v>12856908196</v>
      </c>
      <c r="H11" s="49"/>
      <c r="I11" s="25">
        <f t="shared" si="0"/>
        <v>276516950296</v>
      </c>
      <c r="J11" s="49"/>
      <c r="K11" s="33">
        <f t="shared" si="1"/>
        <v>156.49105664381585</v>
      </c>
      <c r="L11" s="49"/>
      <c r="M11" s="25">
        <v>105363890904</v>
      </c>
      <c r="N11" s="49"/>
      <c r="O11" s="27">
        <v>410381763673</v>
      </c>
      <c r="P11" s="49"/>
      <c r="Q11" s="25">
        <v>20188719948</v>
      </c>
      <c r="R11" s="49"/>
      <c r="S11" s="25">
        <f t="shared" si="2"/>
        <v>535934374525</v>
      </c>
      <c r="T11" s="49"/>
      <c r="U11" s="33">
        <f t="shared" si="3"/>
        <v>-7.6118383599877308</v>
      </c>
      <c r="W11" s="93"/>
    </row>
    <row r="12" spans="1:23" ht="45" customHeight="1" x14ac:dyDescent="0.4">
      <c r="A12" s="42" t="s">
        <v>28</v>
      </c>
      <c r="C12" s="25">
        <v>0</v>
      </c>
      <c r="D12" s="49"/>
      <c r="E12" s="25">
        <v>85568675816</v>
      </c>
      <c r="F12" s="49"/>
      <c r="G12" s="25">
        <v>18869949505</v>
      </c>
      <c r="H12" s="49"/>
      <c r="I12" s="25">
        <f t="shared" si="0"/>
        <v>104438625321</v>
      </c>
      <c r="J12" s="49"/>
      <c r="K12" s="33">
        <f t="shared" si="1"/>
        <v>59.105638238146355</v>
      </c>
      <c r="L12" s="49"/>
      <c r="M12" s="25">
        <v>60451632540</v>
      </c>
      <c r="N12" s="49"/>
      <c r="O12" s="27">
        <v>88378348115</v>
      </c>
      <c r="P12" s="49"/>
      <c r="Q12" s="25">
        <v>17922104804</v>
      </c>
      <c r="R12" s="49"/>
      <c r="S12" s="25">
        <f t="shared" si="2"/>
        <v>166752085459</v>
      </c>
      <c r="T12" s="49"/>
      <c r="U12" s="33">
        <f t="shared" si="3"/>
        <v>-2.3683681828204124</v>
      </c>
      <c r="W12" s="93"/>
    </row>
    <row r="13" spans="1:23" ht="45" customHeight="1" x14ac:dyDescent="0.4">
      <c r="A13" s="42" t="s">
        <v>31</v>
      </c>
      <c r="C13" s="25">
        <v>0</v>
      </c>
      <c r="D13" s="49"/>
      <c r="E13" s="25">
        <v>-23757881927</v>
      </c>
      <c r="F13" s="49"/>
      <c r="G13" s="25">
        <v>0</v>
      </c>
      <c r="H13" s="49"/>
      <c r="I13" s="25">
        <f t="shared" si="0"/>
        <v>-23757881927</v>
      </c>
      <c r="J13" s="49"/>
      <c r="K13" s="33">
        <f t="shared" si="1"/>
        <v>-13.445454401241557</v>
      </c>
      <c r="L13" s="49"/>
      <c r="M13" s="25">
        <v>50587500000</v>
      </c>
      <c r="N13" s="49"/>
      <c r="O13" s="27">
        <v>25286384348</v>
      </c>
      <c r="P13" s="49"/>
      <c r="Q13" s="25">
        <v>36545309744</v>
      </c>
      <c r="R13" s="49"/>
      <c r="S13" s="25">
        <f t="shared" si="2"/>
        <v>112419194092</v>
      </c>
      <c r="T13" s="49"/>
      <c r="U13" s="33">
        <f t="shared" si="3"/>
        <v>-1.5966819346992172</v>
      </c>
      <c r="W13" s="93"/>
    </row>
    <row r="14" spans="1:23" ht="45" customHeight="1" x14ac:dyDescent="0.4">
      <c r="A14" s="42" t="s">
        <v>22</v>
      </c>
      <c r="C14" s="25">
        <v>0</v>
      </c>
      <c r="D14" s="49"/>
      <c r="E14" s="25">
        <v>-5371619763</v>
      </c>
      <c r="F14" s="49"/>
      <c r="G14" s="25">
        <v>0</v>
      </c>
      <c r="H14" s="49"/>
      <c r="I14" s="25">
        <f t="shared" si="0"/>
        <v>-5371619763</v>
      </c>
      <c r="J14" s="49"/>
      <c r="K14" s="33">
        <f t="shared" si="1"/>
        <v>-3.0399961076557331</v>
      </c>
      <c r="L14" s="49"/>
      <c r="M14" s="25">
        <v>10751410600</v>
      </c>
      <c r="N14" s="49"/>
      <c r="O14" s="27">
        <v>4318397892</v>
      </c>
      <c r="P14" s="49"/>
      <c r="Q14" s="25">
        <v>0</v>
      </c>
      <c r="R14" s="49"/>
      <c r="S14" s="25">
        <f t="shared" si="2"/>
        <v>15069808492</v>
      </c>
      <c r="T14" s="49"/>
      <c r="U14" s="33">
        <f t="shared" si="3"/>
        <v>-0.21403543383225104</v>
      </c>
      <c r="W14" s="93"/>
    </row>
    <row r="15" spans="1:23" ht="45" customHeight="1" x14ac:dyDescent="0.4">
      <c r="A15" s="43" t="s">
        <v>23</v>
      </c>
      <c r="C15" s="27">
        <v>0</v>
      </c>
      <c r="D15" s="107"/>
      <c r="E15" s="27">
        <v>-763971809</v>
      </c>
      <c r="F15" s="107"/>
      <c r="G15" s="27">
        <v>514566809</v>
      </c>
      <c r="H15" s="49"/>
      <c r="I15" s="25">
        <f t="shared" si="0"/>
        <v>-249405000</v>
      </c>
      <c r="J15" s="49"/>
      <c r="K15" s="33">
        <f t="shared" si="1"/>
        <v>-0.14114741226702834</v>
      </c>
      <c r="L15" s="49"/>
      <c r="M15" s="27">
        <v>0</v>
      </c>
      <c r="N15" s="107"/>
      <c r="O15" s="27">
        <v>8548036402</v>
      </c>
      <c r="P15" s="107"/>
      <c r="Q15" s="27">
        <v>2966853347</v>
      </c>
      <c r="R15" s="49"/>
      <c r="S15" s="25">
        <f t="shared" si="2"/>
        <v>11514889749</v>
      </c>
      <c r="T15" s="49"/>
      <c r="U15" s="33">
        <f t="shared" si="3"/>
        <v>-0.16354517207475572</v>
      </c>
      <c r="W15" s="93"/>
    </row>
    <row r="16" spans="1:23" ht="45" customHeight="1" x14ac:dyDescent="0.4">
      <c r="A16" s="42" t="s">
        <v>25</v>
      </c>
      <c r="C16" s="25">
        <v>0</v>
      </c>
      <c r="D16" s="49"/>
      <c r="E16" s="25">
        <v>-5307798567</v>
      </c>
      <c r="F16" s="49"/>
      <c r="G16" s="25">
        <v>-3337912817</v>
      </c>
      <c r="H16" s="49"/>
      <c r="I16" s="25">
        <f t="shared" si="0"/>
        <v>-8645711384</v>
      </c>
      <c r="J16" s="49"/>
      <c r="K16" s="33">
        <f t="shared" si="1"/>
        <v>-4.8929243161090925</v>
      </c>
      <c r="L16" s="49"/>
      <c r="M16" s="25">
        <v>23264485500</v>
      </c>
      <c r="N16" s="49"/>
      <c r="O16" s="27">
        <v>-8433690250</v>
      </c>
      <c r="P16" s="49"/>
      <c r="Q16" s="25">
        <v>-5222671504</v>
      </c>
      <c r="R16" s="49"/>
      <c r="S16" s="25">
        <f t="shared" si="2"/>
        <v>9608123746</v>
      </c>
      <c r="T16" s="49"/>
      <c r="U16" s="33">
        <f t="shared" si="3"/>
        <v>-0.13646350817137265</v>
      </c>
      <c r="W16" s="93"/>
    </row>
    <row r="17" spans="1:23" ht="45" customHeight="1" x14ac:dyDescent="0.4">
      <c r="A17" s="42" t="s">
        <v>218</v>
      </c>
      <c r="C17" s="27">
        <v>0</v>
      </c>
      <c r="D17" s="49"/>
      <c r="E17" s="27">
        <v>0</v>
      </c>
      <c r="F17" s="49"/>
      <c r="G17" s="27">
        <v>0</v>
      </c>
      <c r="H17" s="49"/>
      <c r="I17" s="27">
        <f t="shared" si="0"/>
        <v>0</v>
      </c>
      <c r="J17" s="49"/>
      <c r="K17" s="75">
        <f t="shared" si="1"/>
        <v>0</v>
      </c>
      <c r="L17" s="49"/>
      <c r="M17" s="27">
        <v>0</v>
      </c>
      <c r="N17" s="49"/>
      <c r="O17" s="27">
        <v>0</v>
      </c>
      <c r="P17" s="49"/>
      <c r="Q17" s="27">
        <v>595054896</v>
      </c>
      <c r="R17" s="49"/>
      <c r="S17" s="27">
        <f t="shared" si="2"/>
        <v>595054896</v>
      </c>
      <c r="T17" s="49"/>
      <c r="U17" s="75">
        <f t="shared" si="3"/>
        <v>-8.4515229829879527E-3</v>
      </c>
      <c r="W17" s="93"/>
    </row>
    <row r="18" spans="1:23" ht="45" customHeight="1" x14ac:dyDescent="0.4">
      <c r="A18" s="42" t="s">
        <v>219</v>
      </c>
      <c r="C18" s="27">
        <v>0</v>
      </c>
      <c r="D18" s="49"/>
      <c r="E18" s="27">
        <v>0</v>
      </c>
      <c r="F18" s="49"/>
      <c r="G18" s="27">
        <v>0</v>
      </c>
      <c r="H18" s="49"/>
      <c r="I18" s="27">
        <f t="shared" si="0"/>
        <v>0</v>
      </c>
      <c r="J18" s="49"/>
      <c r="K18" s="75">
        <f t="shared" si="1"/>
        <v>0</v>
      </c>
      <c r="L18" s="49"/>
      <c r="M18" s="27">
        <v>0</v>
      </c>
      <c r="N18" s="49"/>
      <c r="O18" s="27">
        <v>0</v>
      </c>
      <c r="P18" s="49"/>
      <c r="Q18" s="27">
        <v>557502335</v>
      </c>
      <c r="R18" s="49"/>
      <c r="S18" s="27">
        <f t="shared" si="2"/>
        <v>557502335</v>
      </c>
      <c r="T18" s="49"/>
      <c r="U18" s="75">
        <f t="shared" si="3"/>
        <v>-7.9181665910063332E-3</v>
      </c>
      <c r="W18" s="93"/>
    </row>
    <row r="19" spans="1:23" ht="45" customHeight="1" x14ac:dyDescent="0.4">
      <c r="A19" s="42" t="s">
        <v>207</v>
      </c>
      <c r="C19" s="27">
        <v>0</v>
      </c>
      <c r="D19" s="107"/>
      <c r="E19" s="27">
        <v>346598832</v>
      </c>
      <c r="F19" s="107"/>
      <c r="G19" s="27">
        <v>0</v>
      </c>
      <c r="H19" s="107"/>
      <c r="I19" s="27">
        <f t="shared" si="0"/>
        <v>346598832</v>
      </c>
      <c r="J19" s="107"/>
      <c r="K19" s="75">
        <f t="shared" si="1"/>
        <v>0.196152956963872</v>
      </c>
      <c r="L19" s="107"/>
      <c r="M19" s="27">
        <v>0</v>
      </c>
      <c r="N19" s="107"/>
      <c r="O19" s="27">
        <v>346598832</v>
      </c>
      <c r="P19" s="107"/>
      <c r="Q19" s="27">
        <v>0</v>
      </c>
      <c r="R19" s="107"/>
      <c r="S19" s="27">
        <f t="shared" si="2"/>
        <v>346598832</v>
      </c>
      <c r="T19" s="107"/>
      <c r="U19" s="75">
        <f t="shared" si="3"/>
        <v>-4.9227189192386379E-3</v>
      </c>
      <c r="W19" s="93"/>
    </row>
    <row r="20" spans="1:23" ht="45" customHeight="1" x14ac:dyDescent="0.4">
      <c r="A20" s="42" t="s">
        <v>220</v>
      </c>
      <c r="C20" s="27">
        <v>0</v>
      </c>
      <c r="D20" s="49"/>
      <c r="E20" s="27">
        <v>0</v>
      </c>
      <c r="F20" s="49"/>
      <c r="G20" s="27">
        <v>0</v>
      </c>
      <c r="H20" s="49"/>
      <c r="I20" s="27">
        <f t="shared" si="0"/>
        <v>0</v>
      </c>
      <c r="J20" s="49"/>
      <c r="K20" s="75">
        <f t="shared" si="1"/>
        <v>0</v>
      </c>
      <c r="L20" s="49"/>
      <c r="M20" s="27">
        <v>0</v>
      </c>
      <c r="N20" s="49"/>
      <c r="O20" s="27">
        <v>0</v>
      </c>
      <c r="P20" s="49"/>
      <c r="Q20" s="27">
        <v>167495434</v>
      </c>
      <c r="R20" s="49"/>
      <c r="S20" s="27">
        <f t="shared" si="2"/>
        <v>167495434</v>
      </c>
      <c r="T20" s="49"/>
      <c r="U20" s="75">
        <f t="shared" si="3"/>
        <v>-2.3789259100500562E-3</v>
      </c>
      <c r="W20" s="93"/>
    </row>
    <row r="21" spans="1:23" ht="45" customHeight="1" x14ac:dyDescent="0.4">
      <c r="A21" s="42" t="s">
        <v>221</v>
      </c>
      <c r="C21" s="27">
        <v>0</v>
      </c>
      <c r="D21" s="49"/>
      <c r="E21" s="27">
        <v>0</v>
      </c>
      <c r="F21" s="49"/>
      <c r="G21" s="27">
        <v>0</v>
      </c>
      <c r="H21" s="49"/>
      <c r="I21" s="27">
        <f t="shared" si="0"/>
        <v>0</v>
      </c>
      <c r="J21" s="49"/>
      <c r="K21" s="75">
        <f t="shared" si="1"/>
        <v>0</v>
      </c>
      <c r="L21" s="49"/>
      <c r="M21" s="27">
        <v>0</v>
      </c>
      <c r="N21" s="49"/>
      <c r="O21" s="27">
        <v>0</v>
      </c>
      <c r="P21" s="49"/>
      <c r="Q21" s="27">
        <v>134386000</v>
      </c>
      <c r="R21" s="49"/>
      <c r="S21" s="27">
        <f t="shared" si="2"/>
        <v>134386000</v>
      </c>
      <c r="T21" s="49"/>
      <c r="U21" s="75">
        <f t="shared" si="3"/>
        <v>-1.9086749394493156E-3</v>
      </c>
      <c r="W21" s="93"/>
    </row>
    <row r="22" spans="1:23" ht="45" customHeight="1" x14ac:dyDescent="0.4">
      <c r="A22" s="42" t="s">
        <v>222</v>
      </c>
      <c r="C22" s="27">
        <v>0</v>
      </c>
      <c r="D22" s="49"/>
      <c r="E22" s="27">
        <v>0</v>
      </c>
      <c r="F22" s="49"/>
      <c r="G22" s="27">
        <v>0</v>
      </c>
      <c r="H22" s="49"/>
      <c r="I22" s="27">
        <f t="shared" si="0"/>
        <v>0</v>
      </c>
      <c r="J22" s="49"/>
      <c r="K22" s="75">
        <f t="shared" si="1"/>
        <v>0</v>
      </c>
      <c r="L22" s="49"/>
      <c r="M22" s="27">
        <v>0</v>
      </c>
      <c r="N22" s="49"/>
      <c r="O22" s="27">
        <v>0</v>
      </c>
      <c r="P22" s="49"/>
      <c r="Q22" s="27">
        <v>14900000</v>
      </c>
      <c r="R22" s="49"/>
      <c r="S22" s="27">
        <f t="shared" si="2"/>
        <v>14900000</v>
      </c>
      <c r="T22" s="49"/>
      <c r="U22" s="75">
        <f t="shared" si="3"/>
        <v>-2.1162365572153946E-4</v>
      </c>
      <c r="W22" s="93"/>
    </row>
    <row r="23" spans="1:23" ht="45" customHeight="1" x14ac:dyDescent="0.4">
      <c r="A23" s="42" t="s">
        <v>223</v>
      </c>
      <c r="C23" s="27">
        <v>0</v>
      </c>
      <c r="D23" s="49"/>
      <c r="E23" s="27">
        <v>0</v>
      </c>
      <c r="F23" s="49"/>
      <c r="G23" s="27">
        <v>0</v>
      </c>
      <c r="H23" s="49"/>
      <c r="I23" s="27">
        <f t="shared" si="0"/>
        <v>0</v>
      </c>
      <c r="J23" s="49"/>
      <c r="K23" s="75">
        <f t="shared" si="1"/>
        <v>0</v>
      </c>
      <c r="L23" s="49"/>
      <c r="M23" s="27">
        <v>0</v>
      </c>
      <c r="N23" s="49"/>
      <c r="O23" s="27">
        <v>0</v>
      </c>
      <c r="P23" s="49"/>
      <c r="Q23" s="27">
        <v>8000000</v>
      </c>
      <c r="R23" s="49"/>
      <c r="S23" s="27">
        <f t="shared" si="2"/>
        <v>8000000</v>
      </c>
      <c r="T23" s="49"/>
      <c r="U23" s="75">
        <f t="shared" si="3"/>
        <v>-1.1362343931357825E-4</v>
      </c>
      <c r="W23" s="93"/>
    </row>
    <row r="24" spans="1:23" ht="45" customHeight="1" x14ac:dyDescent="0.4">
      <c r="A24" s="42" t="s">
        <v>224</v>
      </c>
      <c r="C24" s="27">
        <v>0</v>
      </c>
      <c r="D24" s="49"/>
      <c r="E24" s="27">
        <v>0</v>
      </c>
      <c r="F24" s="49"/>
      <c r="G24" s="27">
        <v>0</v>
      </c>
      <c r="H24" s="49"/>
      <c r="I24" s="27">
        <f t="shared" si="0"/>
        <v>0</v>
      </c>
      <c r="J24" s="49"/>
      <c r="K24" s="75">
        <f t="shared" si="1"/>
        <v>0</v>
      </c>
      <c r="L24" s="49"/>
      <c r="M24" s="27">
        <v>0</v>
      </c>
      <c r="N24" s="49"/>
      <c r="O24" s="27">
        <v>0</v>
      </c>
      <c r="P24" s="49"/>
      <c r="Q24" s="27">
        <v>600000</v>
      </c>
      <c r="R24" s="49"/>
      <c r="S24" s="27">
        <f t="shared" si="2"/>
        <v>600000</v>
      </c>
      <c r="T24" s="49"/>
      <c r="U24" s="75">
        <f t="shared" si="3"/>
        <v>-8.5217579485183679E-6</v>
      </c>
      <c r="W24" s="93"/>
    </row>
    <row r="25" spans="1:23" ht="45" customHeight="1" x14ac:dyDescent="0.4">
      <c r="A25" s="42" t="s">
        <v>210</v>
      </c>
      <c r="C25" s="27">
        <v>0</v>
      </c>
      <c r="D25" s="107"/>
      <c r="E25" s="27">
        <v>216461</v>
      </c>
      <c r="F25" s="107"/>
      <c r="G25" s="27">
        <v>0</v>
      </c>
      <c r="H25" s="107"/>
      <c r="I25" s="27">
        <f t="shared" si="0"/>
        <v>216461</v>
      </c>
      <c r="J25" s="107"/>
      <c r="K25" s="75">
        <f t="shared" si="1"/>
        <v>1.2250319763730969E-4</v>
      </c>
      <c r="L25" s="107"/>
      <c r="M25" s="27">
        <v>0</v>
      </c>
      <c r="N25" s="107"/>
      <c r="O25" s="27">
        <v>216461</v>
      </c>
      <c r="P25" s="107"/>
      <c r="Q25" s="27">
        <v>0</v>
      </c>
      <c r="R25" s="107"/>
      <c r="S25" s="27">
        <f t="shared" si="2"/>
        <v>216461</v>
      </c>
      <c r="T25" s="107"/>
      <c r="U25" s="75">
        <f t="shared" si="3"/>
        <v>-3.0743804121570575E-6</v>
      </c>
      <c r="W25" s="93"/>
    </row>
    <row r="26" spans="1:23" ht="45" customHeight="1" x14ac:dyDescent="0.4">
      <c r="A26" s="42" t="s">
        <v>208</v>
      </c>
      <c r="C26" s="27">
        <v>0</v>
      </c>
      <c r="D26" s="107"/>
      <c r="E26" s="27">
        <v>-13934080</v>
      </c>
      <c r="F26" s="107"/>
      <c r="G26" s="27">
        <v>0</v>
      </c>
      <c r="H26" s="107"/>
      <c r="I26" s="27">
        <f t="shared" si="0"/>
        <v>-13934080</v>
      </c>
      <c r="J26" s="107"/>
      <c r="K26" s="75">
        <f t="shared" si="1"/>
        <v>-7.8858055545067435E-3</v>
      </c>
      <c r="L26" s="107"/>
      <c r="M26" s="27">
        <v>0</v>
      </c>
      <c r="N26" s="107"/>
      <c r="O26" s="27">
        <v>63190</v>
      </c>
      <c r="P26" s="107"/>
      <c r="Q26" s="27">
        <v>0</v>
      </c>
      <c r="R26" s="107"/>
      <c r="S26" s="27">
        <f t="shared" si="2"/>
        <v>63190</v>
      </c>
      <c r="T26" s="107"/>
      <c r="U26" s="75">
        <f t="shared" si="3"/>
        <v>-8.9748314127812626E-7</v>
      </c>
      <c r="W26" s="93"/>
    </row>
    <row r="27" spans="1:23" ht="45" customHeight="1" thickBot="1" x14ac:dyDescent="0.45">
      <c r="A27" s="42" t="s">
        <v>209</v>
      </c>
      <c r="C27" s="28">
        <v>0</v>
      </c>
      <c r="D27" s="107"/>
      <c r="E27" s="28">
        <v>61800</v>
      </c>
      <c r="F27" s="107"/>
      <c r="G27" s="28">
        <v>0</v>
      </c>
      <c r="H27" s="107"/>
      <c r="I27" s="28">
        <f t="shared" si="0"/>
        <v>61800</v>
      </c>
      <c r="J27" s="107"/>
      <c r="K27" s="101">
        <f t="shared" si="1"/>
        <v>3.4974880528066199E-5</v>
      </c>
      <c r="L27" s="107"/>
      <c r="M27" s="28">
        <v>0</v>
      </c>
      <c r="N27" s="107"/>
      <c r="O27" s="28">
        <v>61800</v>
      </c>
      <c r="P27" s="107"/>
      <c r="Q27" s="28">
        <v>0</v>
      </c>
      <c r="R27" s="107"/>
      <c r="S27" s="28">
        <f t="shared" si="2"/>
        <v>61800</v>
      </c>
      <c r="T27" s="107"/>
      <c r="U27" s="101">
        <f t="shared" si="3"/>
        <v>-8.7774106869739185E-7</v>
      </c>
      <c r="W27" s="93"/>
    </row>
    <row r="28" spans="1:23" ht="45" customHeight="1" thickBot="1" x14ac:dyDescent="0.45">
      <c r="A28" s="153" t="s">
        <v>230</v>
      </c>
      <c r="C28" s="150">
        <f>SUM(C10:C27)</f>
        <v>0</v>
      </c>
      <c r="D28" s="151"/>
      <c r="E28" s="150">
        <f>SUM(E10:E27)</f>
        <v>225511745832</v>
      </c>
      <c r="F28" s="151"/>
      <c r="G28" s="150">
        <f>SUM(G10:G27)</f>
        <v>30625674159</v>
      </c>
      <c r="H28" s="151"/>
      <c r="I28" s="150">
        <f>SUM(I10:I27)</f>
        <v>256137419991</v>
      </c>
      <c r="J28" s="151"/>
      <c r="K28" s="152">
        <f>SUM(K10:K27)</f>
        <v>144.95753499922881</v>
      </c>
      <c r="L28" s="151"/>
      <c r="M28" s="150">
        <f>SUM(M10:M27)</f>
        <v>250418919544</v>
      </c>
      <c r="N28" s="151"/>
      <c r="O28" s="150">
        <f>SUM(O10:O27)</f>
        <v>2656173914876</v>
      </c>
      <c r="P28" s="151"/>
      <c r="Q28" s="150">
        <f>SUM(Q10:Q27)</f>
        <v>127258021924</v>
      </c>
      <c r="R28" s="151"/>
      <c r="S28" s="150">
        <f>SUM(S10:S27)</f>
        <v>3033850856344</v>
      </c>
      <c r="T28" s="151"/>
      <c r="U28" s="152">
        <f>SUM(U10:U27)</f>
        <v>-43.089571082781227</v>
      </c>
      <c r="W28" s="93"/>
    </row>
    <row r="29" spans="1:23" ht="40.5" customHeight="1" x14ac:dyDescent="0.4">
      <c r="A29" s="42"/>
      <c r="C29" s="94"/>
      <c r="D29" s="95"/>
      <c r="E29" s="94"/>
      <c r="F29" s="95"/>
      <c r="G29" s="94"/>
      <c r="H29" s="95"/>
      <c r="I29" s="94"/>
      <c r="J29" s="95"/>
      <c r="K29" s="140"/>
      <c r="L29" s="95"/>
      <c r="M29" s="94"/>
      <c r="N29" s="95"/>
      <c r="O29" s="94"/>
      <c r="P29" s="95"/>
      <c r="Q29" s="94"/>
      <c r="R29" s="95"/>
      <c r="S29" s="94"/>
      <c r="T29" s="95"/>
      <c r="U29" s="140"/>
      <c r="W29" s="93"/>
    </row>
    <row r="30" spans="1:23" ht="40.5" customHeight="1" x14ac:dyDescent="0.4">
      <c r="A30" s="182" t="s">
        <v>0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W30" s="93"/>
    </row>
    <row r="31" spans="1:23" ht="40.5" customHeight="1" x14ac:dyDescent="0.4">
      <c r="A31" s="182" t="s">
        <v>84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W31" s="93"/>
    </row>
    <row r="32" spans="1:23" ht="40.5" customHeight="1" x14ac:dyDescent="0.4">
      <c r="A32" s="182" t="s">
        <v>150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W32" s="93"/>
    </row>
    <row r="33" spans="1:23" ht="40.5" customHeight="1" x14ac:dyDescent="0.4">
      <c r="W33" s="93"/>
    </row>
    <row r="34" spans="1:23" ht="40.5" customHeight="1" x14ac:dyDescent="0.4">
      <c r="A34" s="181" t="s">
        <v>166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W34" s="93"/>
    </row>
    <row r="35" spans="1:23" ht="40.5" customHeight="1" x14ac:dyDescent="0.4">
      <c r="A35" s="144"/>
      <c r="B35" s="144"/>
      <c r="C35" s="183" t="s">
        <v>154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W35" s="93"/>
    </row>
    <row r="36" spans="1:23" ht="40.5" customHeight="1" thickBot="1" x14ac:dyDescent="0.7">
      <c r="C36" s="170" t="s">
        <v>170</v>
      </c>
      <c r="D36" s="170"/>
      <c r="E36" s="170"/>
      <c r="F36" s="170"/>
      <c r="G36" s="170"/>
      <c r="H36" s="170"/>
      <c r="I36" s="170"/>
      <c r="J36" s="170"/>
      <c r="K36" s="170"/>
      <c r="L36" s="86"/>
      <c r="M36" s="170" t="s">
        <v>171</v>
      </c>
      <c r="N36" s="170"/>
      <c r="O36" s="170"/>
      <c r="P36" s="170"/>
      <c r="Q36" s="170"/>
      <c r="R36" s="170"/>
      <c r="S36" s="170"/>
      <c r="T36" s="170"/>
      <c r="U36" s="170"/>
      <c r="W36" s="93"/>
    </row>
    <row r="37" spans="1:23" ht="40.5" customHeight="1" thickBot="1" x14ac:dyDescent="0.7">
      <c r="A37" s="171" t="s">
        <v>95</v>
      </c>
      <c r="B37" s="87"/>
      <c r="C37" s="143" t="s">
        <v>96</v>
      </c>
      <c r="D37" s="88"/>
      <c r="E37" s="143" t="s">
        <v>97</v>
      </c>
      <c r="F37" s="88"/>
      <c r="G37" s="143" t="s">
        <v>98</v>
      </c>
      <c r="H37" s="89"/>
      <c r="I37" s="184" t="s">
        <v>33</v>
      </c>
      <c r="J37" s="184"/>
      <c r="K37" s="184"/>
      <c r="L37" s="87"/>
      <c r="M37" s="143" t="s">
        <v>96</v>
      </c>
      <c r="N37" s="90"/>
      <c r="O37" s="143" t="s">
        <v>97</v>
      </c>
      <c r="P37" s="90"/>
      <c r="Q37" s="143" t="s">
        <v>98</v>
      </c>
      <c r="R37" s="89"/>
      <c r="S37" s="184" t="s">
        <v>33</v>
      </c>
      <c r="T37" s="184"/>
      <c r="U37" s="184"/>
      <c r="W37" s="93"/>
    </row>
    <row r="38" spans="1:23" ht="40.5" customHeight="1" thickBot="1" x14ac:dyDescent="0.7">
      <c r="A38" s="172"/>
      <c r="B38" s="87"/>
      <c r="C38" s="145" t="s">
        <v>167</v>
      </c>
      <c r="D38" s="90"/>
      <c r="E38" s="145" t="s">
        <v>168</v>
      </c>
      <c r="F38" s="90"/>
      <c r="G38" s="145" t="s">
        <v>169</v>
      </c>
      <c r="H38" s="87"/>
      <c r="I38" s="142" t="s">
        <v>81</v>
      </c>
      <c r="J38" s="89"/>
      <c r="K38" s="142" t="s">
        <v>87</v>
      </c>
      <c r="L38" s="87"/>
      <c r="M38" s="145" t="s">
        <v>167</v>
      </c>
      <c r="N38" s="90"/>
      <c r="O38" s="145" t="s">
        <v>168</v>
      </c>
      <c r="P38" s="90"/>
      <c r="Q38" s="145" t="s">
        <v>169</v>
      </c>
      <c r="R38" s="87"/>
      <c r="S38" s="142" t="s">
        <v>81</v>
      </c>
      <c r="T38" s="89"/>
      <c r="U38" s="142" t="s">
        <v>87</v>
      </c>
      <c r="W38" s="93"/>
    </row>
    <row r="39" spans="1:23" ht="40.5" customHeight="1" x14ac:dyDescent="0.6">
      <c r="A39" s="156" t="s">
        <v>231</v>
      </c>
      <c r="B39" s="154"/>
      <c r="C39" s="151">
        <f>C28</f>
        <v>0</v>
      </c>
      <c r="D39" s="51"/>
      <c r="E39" s="151">
        <f>E28</f>
        <v>225511745832</v>
      </c>
      <c r="F39" s="51"/>
      <c r="G39" s="151">
        <f>G28</f>
        <v>30625674159</v>
      </c>
      <c r="H39" s="154"/>
      <c r="I39" s="31">
        <f>I28</f>
        <v>256137419991</v>
      </c>
      <c r="J39" s="155"/>
      <c r="K39" s="157">
        <f>K28</f>
        <v>144.95753499922881</v>
      </c>
      <c r="L39" s="154"/>
      <c r="M39" s="151">
        <f>M28</f>
        <v>250418919544</v>
      </c>
      <c r="N39" s="51"/>
      <c r="O39" s="151">
        <f>O28</f>
        <v>2656173914876</v>
      </c>
      <c r="P39" s="51"/>
      <c r="Q39" s="151">
        <f>Q28</f>
        <v>127258021924</v>
      </c>
      <c r="R39" s="154"/>
      <c r="S39" s="31">
        <f>S28</f>
        <v>3033850856344</v>
      </c>
      <c r="T39" s="155"/>
      <c r="U39" s="157">
        <f>U28</f>
        <v>-43.089571082781227</v>
      </c>
      <c r="W39" s="93"/>
    </row>
    <row r="40" spans="1:23" ht="40.5" customHeight="1" x14ac:dyDescent="0.4">
      <c r="A40" s="42" t="s">
        <v>213</v>
      </c>
      <c r="C40" s="27">
        <v>0</v>
      </c>
      <c r="D40" s="49"/>
      <c r="E40" s="27">
        <v>566</v>
      </c>
      <c r="F40" s="49"/>
      <c r="G40" s="27">
        <v>0</v>
      </c>
      <c r="H40" s="49"/>
      <c r="I40" s="27">
        <f t="shared" si="0"/>
        <v>566</v>
      </c>
      <c r="J40" s="49"/>
      <c r="K40" s="75">
        <f t="shared" si="1"/>
        <v>3.2032010321821152E-7</v>
      </c>
      <c r="L40" s="49"/>
      <c r="M40" s="27">
        <v>0</v>
      </c>
      <c r="N40" s="49"/>
      <c r="O40" s="27">
        <v>566</v>
      </c>
      <c r="P40" s="49"/>
      <c r="Q40" s="27">
        <v>0</v>
      </c>
      <c r="R40" s="49"/>
      <c r="S40" s="27">
        <f t="shared" si="2"/>
        <v>566</v>
      </c>
      <c r="T40" s="49"/>
      <c r="U40" s="75">
        <f t="shared" si="3"/>
        <v>-8.0388583314356604E-9</v>
      </c>
      <c r="W40" s="93"/>
    </row>
    <row r="41" spans="1:23" ht="40.5" customHeight="1" x14ac:dyDescent="0.4">
      <c r="A41" s="42" t="s">
        <v>216</v>
      </c>
      <c r="C41" s="27">
        <v>0</v>
      </c>
      <c r="D41" s="49"/>
      <c r="E41" s="27">
        <v>0</v>
      </c>
      <c r="F41" s="49"/>
      <c r="G41" s="27">
        <v>0</v>
      </c>
      <c r="H41" s="49"/>
      <c r="I41" s="27">
        <f t="shared" si="0"/>
        <v>0</v>
      </c>
      <c r="J41" s="49"/>
      <c r="K41" s="75">
        <f t="shared" si="1"/>
        <v>0</v>
      </c>
      <c r="L41" s="49"/>
      <c r="M41" s="27">
        <v>0</v>
      </c>
      <c r="N41" s="49"/>
      <c r="O41" s="27">
        <v>0</v>
      </c>
      <c r="P41" s="49"/>
      <c r="Q41" s="27">
        <v>-138</v>
      </c>
      <c r="R41" s="49"/>
      <c r="S41" s="27">
        <f t="shared" si="2"/>
        <v>-138</v>
      </c>
      <c r="T41" s="49"/>
      <c r="U41" s="75">
        <f t="shared" si="3"/>
        <v>1.9600043281592248E-9</v>
      </c>
      <c r="W41" s="93"/>
    </row>
    <row r="42" spans="1:23" ht="40.5" customHeight="1" x14ac:dyDescent="0.4">
      <c r="A42" s="42" t="s">
        <v>225</v>
      </c>
      <c r="C42" s="27">
        <v>0</v>
      </c>
      <c r="D42" s="49"/>
      <c r="E42" s="27">
        <v>0</v>
      </c>
      <c r="F42" s="49"/>
      <c r="G42" s="27">
        <v>0</v>
      </c>
      <c r="H42" s="49"/>
      <c r="I42" s="27">
        <f t="shared" si="0"/>
        <v>0</v>
      </c>
      <c r="J42" s="49"/>
      <c r="K42" s="75">
        <f t="shared" si="1"/>
        <v>0</v>
      </c>
      <c r="L42" s="49"/>
      <c r="M42" s="27">
        <v>0</v>
      </c>
      <c r="N42" s="49"/>
      <c r="O42" s="27">
        <v>0</v>
      </c>
      <c r="P42" s="49"/>
      <c r="Q42" s="27">
        <v>-9425859</v>
      </c>
      <c r="R42" s="49"/>
      <c r="S42" s="27">
        <f t="shared" si="2"/>
        <v>-9425859</v>
      </c>
      <c r="T42" s="49"/>
      <c r="U42" s="75">
        <f t="shared" si="3"/>
        <v>1.3387481475810565E-4</v>
      </c>
      <c r="W42" s="93"/>
    </row>
    <row r="43" spans="1:23" ht="40.5" customHeight="1" x14ac:dyDescent="0.4">
      <c r="A43" s="42" t="s">
        <v>211</v>
      </c>
      <c r="C43" s="27">
        <v>0</v>
      </c>
      <c r="D43" s="107"/>
      <c r="E43" s="27">
        <v>63190</v>
      </c>
      <c r="F43" s="107"/>
      <c r="G43" s="27">
        <v>0</v>
      </c>
      <c r="H43" s="107"/>
      <c r="I43" s="27">
        <f t="shared" si="0"/>
        <v>63190</v>
      </c>
      <c r="J43" s="107"/>
      <c r="K43" s="75">
        <f t="shared" si="1"/>
        <v>3.576153237165863E-5</v>
      </c>
      <c r="L43" s="107"/>
      <c r="M43" s="27">
        <v>0</v>
      </c>
      <c r="N43" s="107"/>
      <c r="O43" s="27">
        <v>-13913480</v>
      </c>
      <c r="P43" s="107"/>
      <c r="Q43" s="27">
        <v>0</v>
      </c>
      <c r="R43" s="107"/>
      <c r="S43" s="27">
        <f t="shared" si="2"/>
        <v>-13913480</v>
      </c>
      <c r="T43" s="107"/>
      <c r="U43" s="75">
        <f t="shared" si="3"/>
        <v>1.9761218130258561E-4</v>
      </c>
      <c r="W43" s="93"/>
    </row>
    <row r="44" spans="1:23" ht="40.5" customHeight="1" x14ac:dyDescent="0.4">
      <c r="A44" s="42" t="s">
        <v>32</v>
      </c>
      <c r="C44" s="27">
        <v>0</v>
      </c>
      <c r="D44" s="49"/>
      <c r="E44" s="27">
        <v>-74781288</v>
      </c>
      <c r="F44" s="49"/>
      <c r="G44" s="27">
        <v>0</v>
      </c>
      <c r="H44" s="49"/>
      <c r="I44" s="25">
        <f t="shared" si="0"/>
        <v>-74781288</v>
      </c>
      <c r="J44" s="49"/>
      <c r="K44" s="33">
        <f t="shared" si="1"/>
        <v>-4.232146623842898E-2</v>
      </c>
      <c r="L44" s="49"/>
      <c r="M44" s="27">
        <v>0</v>
      </c>
      <c r="N44" s="49"/>
      <c r="O44" s="27">
        <v>-74781288</v>
      </c>
      <c r="P44" s="49"/>
      <c r="Q44" s="27">
        <v>0</v>
      </c>
      <c r="R44" s="49"/>
      <c r="S44" s="25">
        <f t="shared" si="2"/>
        <v>-74781288</v>
      </c>
      <c r="T44" s="49"/>
      <c r="U44" s="33">
        <f t="shared" si="3"/>
        <v>1.0621133923574022E-3</v>
      </c>
      <c r="W44" s="93"/>
    </row>
    <row r="45" spans="1:23" ht="40.5" customHeight="1" x14ac:dyDescent="0.4">
      <c r="A45" s="42" t="s">
        <v>212</v>
      </c>
      <c r="C45" s="27">
        <v>0</v>
      </c>
      <c r="D45" s="49"/>
      <c r="E45" s="27">
        <v>-121051188</v>
      </c>
      <c r="F45" s="49"/>
      <c r="G45" s="27">
        <v>0</v>
      </c>
      <c r="H45" s="49"/>
      <c r="I45" s="27">
        <f t="shared" si="0"/>
        <v>-121051188</v>
      </c>
      <c r="J45" s="49"/>
      <c r="K45" s="75">
        <f t="shared" si="1"/>
        <v>-6.850729511457089E-2</v>
      </c>
      <c r="L45" s="49"/>
      <c r="M45" s="27">
        <v>0</v>
      </c>
      <c r="N45" s="49"/>
      <c r="O45" s="27">
        <v>-88551072</v>
      </c>
      <c r="P45" s="49"/>
      <c r="Q45" s="27">
        <v>0</v>
      </c>
      <c r="R45" s="49"/>
      <c r="S45" s="27">
        <f t="shared" si="2"/>
        <v>-88551072</v>
      </c>
      <c r="T45" s="49"/>
      <c r="U45" s="75">
        <f t="shared" si="3"/>
        <v>1.2576846694430373E-3</v>
      </c>
      <c r="W45" s="93"/>
    </row>
    <row r="46" spans="1:23" ht="40.5" customHeight="1" x14ac:dyDescent="0.4">
      <c r="A46" s="42" t="s">
        <v>29</v>
      </c>
      <c r="C46" s="25">
        <v>0</v>
      </c>
      <c r="D46" s="49"/>
      <c r="E46" s="25">
        <v>-6580254</v>
      </c>
      <c r="F46" s="49"/>
      <c r="G46" s="25">
        <v>0</v>
      </c>
      <c r="H46" s="49"/>
      <c r="I46" s="25">
        <f t="shared" si="0"/>
        <v>-6580254</v>
      </c>
      <c r="J46" s="49"/>
      <c r="K46" s="33">
        <f t="shared" si="1"/>
        <v>-3.7240064319470833E-3</v>
      </c>
      <c r="L46" s="49"/>
      <c r="M46" s="25">
        <v>0</v>
      </c>
      <c r="N46" s="49"/>
      <c r="O46" s="27">
        <v>-160248545</v>
      </c>
      <c r="P46" s="49"/>
      <c r="Q46" s="25">
        <v>0</v>
      </c>
      <c r="R46" s="49"/>
      <c r="S46" s="25">
        <f t="shared" si="2"/>
        <v>-160248545</v>
      </c>
      <c r="T46" s="49"/>
      <c r="U46" s="33">
        <f t="shared" si="3"/>
        <v>2.2759988534870892E-3</v>
      </c>
      <c r="W46" s="93"/>
    </row>
    <row r="47" spans="1:23" ht="40.5" customHeight="1" x14ac:dyDescent="0.4">
      <c r="A47" s="42" t="s">
        <v>206</v>
      </c>
      <c r="C47" s="27">
        <v>0</v>
      </c>
      <c r="D47" s="107"/>
      <c r="E47" s="27">
        <v>-1051638440</v>
      </c>
      <c r="F47" s="107"/>
      <c r="G47" s="27">
        <v>0</v>
      </c>
      <c r="H47" s="107"/>
      <c r="I47" s="27">
        <f t="shared" si="0"/>
        <v>-1051638440</v>
      </c>
      <c r="J47" s="107"/>
      <c r="K47" s="75">
        <f t="shared" si="1"/>
        <v>-0.59516066015731262</v>
      </c>
      <c r="L47" s="107"/>
      <c r="M47" s="27">
        <v>0</v>
      </c>
      <c r="N47" s="107"/>
      <c r="O47" s="27">
        <v>-432783678</v>
      </c>
      <c r="P47" s="107"/>
      <c r="Q47" s="27">
        <v>0</v>
      </c>
      <c r="R47" s="107"/>
      <c r="S47" s="27">
        <f t="shared" si="2"/>
        <v>-432783678</v>
      </c>
      <c r="T47" s="107"/>
      <c r="U47" s="75">
        <f t="shared" si="3"/>
        <v>6.1467962466425228E-3</v>
      </c>
      <c r="W47" s="93"/>
    </row>
    <row r="48" spans="1:23" ht="40.5" customHeight="1" x14ac:dyDescent="0.4">
      <c r="A48" s="42" t="s">
        <v>228</v>
      </c>
      <c r="C48" s="27">
        <v>0</v>
      </c>
      <c r="D48" s="49"/>
      <c r="E48" s="27">
        <v>0</v>
      </c>
      <c r="F48" s="49"/>
      <c r="G48" s="27">
        <v>0</v>
      </c>
      <c r="H48" s="49"/>
      <c r="I48" s="27">
        <f t="shared" si="0"/>
        <v>0</v>
      </c>
      <c r="J48" s="49"/>
      <c r="K48" s="75">
        <f t="shared" si="1"/>
        <v>0</v>
      </c>
      <c r="L48" s="49"/>
      <c r="M48" s="27">
        <v>0</v>
      </c>
      <c r="N48" s="49"/>
      <c r="O48" s="27">
        <v>0</v>
      </c>
      <c r="P48" s="49"/>
      <c r="Q48" s="27">
        <v>-688673287</v>
      </c>
      <c r="R48" s="49"/>
      <c r="S48" s="27">
        <f t="shared" si="2"/>
        <v>-688673287</v>
      </c>
      <c r="T48" s="49"/>
      <c r="U48" s="75">
        <f t="shared" si="3"/>
        <v>9.7811784290408686E-3</v>
      </c>
      <c r="W48" s="93"/>
    </row>
    <row r="49" spans="1:23" ht="40.5" customHeight="1" x14ac:dyDescent="0.4">
      <c r="A49" s="42" t="s">
        <v>99</v>
      </c>
      <c r="C49" s="25">
        <v>0</v>
      </c>
      <c r="D49" s="49"/>
      <c r="E49" s="25">
        <v>0</v>
      </c>
      <c r="F49" s="49"/>
      <c r="G49" s="25">
        <v>0</v>
      </c>
      <c r="H49" s="49"/>
      <c r="I49" s="25">
        <f t="shared" si="0"/>
        <v>0</v>
      </c>
      <c r="J49" s="49"/>
      <c r="K49" s="33">
        <f t="shared" si="1"/>
        <v>0</v>
      </c>
      <c r="L49" s="49"/>
      <c r="M49" s="25">
        <v>25128788</v>
      </c>
      <c r="N49" s="49"/>
      <c r="O49" s="27">
        <v>0</v>
      </c>
      <c r="P49" s="49"/>
      <c r="Q49" s="25">
        <v>-1408814252</v>
      </c>
      <c r="R49" s="49"/>
      <c r="S49" s="25">
        <f t="shared" si="2"/>
        <v>-1383685464</v>
      </c>
      <c r="T49" s="49"/>
      <c r="U49" s="33">
        <f t="shared" si="3"/>
        <v>1.9652387668485545E-2</v>
      </c>
      <c r="W49" s="93"/>
    </row>
    <row r="50" spans="1:23" ht="40.5" customHeight="1" x14ac:dyDescent="0.4">
      <c r="A50" s="42" t="s">
        <v>21</v>
      </c>
      <c r="C50" s="25">
        <v>0</v>
      </c>
      <c r="D50" s="49"/>
      <c r="E50" s="25">
        <v>-9724857310</v>
      </c>
      <c r="F50" s="49"/>
      <c r="G50" s="25">
        <v>8257935</v>
      </c>
      <c r="H50" s="49"/>
      <c r="I50" s="25">
        <f t="shared" si="0"/>
        <v>-9716599375</v>
      </c>
      <c r="J50" s="49"/>
      <c r="K50" s="33">
        <f t="shared" si="1"/>
        <v>-5.4989790012897695</v>
      </c>
      <c r="L50" s="49"/>
      <c r="M50" s="25">
        <v>0</v>
      </c>
      <c r="N50" s="49"/>
      <c r="O50" s="27">
        <v>-8229482517</v>
      </c>
      <c r="P50" s="49"/>
      <c r="Q50" s="25">
        <v>5734618547</v>
      </c>
      <c r="R50" s="49"/>
      <c r="S50" s="25">
        <f t="shared" si="2"/>
        <v>-2494863970</v>
      </c>
      <c r="T50" s="49"/>
      <c r="U50" s="33">
        <f t="shared" si="3"/>
        <v>3.5434378111365988E-2</v>
      </c>
      <c r="W50" s="93"/>
    </row>
    <row r="51" spans="1:23" ht="40.5" customHeight="1" x14ac:dyDescent="0.4">
      <c r="A51" s="42" t="s">
        <v>226</v>
      </c>
      <c r="C51" s="27">
        <v>0</v>
      </c>
      <c r="D51" s="49"/>
      <c r="E51" s="27">
        <v>0</v>
      </c>
      <c r="F51" s="49"/>
      <c r="G51" s="27">
        <v>0</v>
      </c>
      <c r="H51" s="49"/>
      <c r="I51" s="27">
        <f t="shared" si="0"/>
        <v>0</v>
      </c>
      <c r="J51" s="49"/>
      <c r="K51" s="75">
        <f t="shared" si="1"/>
        <v>0</v>
      </c>
      <c r="L51" s="49"/>
      <c r="M51" s="27">
        <v>0</v>
      </c>
      <c r="N51" s="49"/>
      <c r="O51" s="27">
        <v>0</v>
      </c>
      <c r="P51" s="49"/>
      <c r="Q51" s="27">
        <v>-4020951392</v>
      </c>
      <c r="R51" s="49"/>
      <c r="S51" s="27">
        <f t="shared" si="2"/>
        <v>-4020951392</v>
      </c>
      <c r="T51" s="49"/>
      <c r="U51" s="75">
        <f t="shared" si="3"/>
        <v>5.7109290808969995E-2</v>
      </c>
      <c r="W51" s="93"/>
    </row>
    <row r="52" spans="1:23" ht="40.5" customHeight="1" x14ac:dyDescent="0.4">
      <c r="A52" s="42" t="s">
        <v>227</v>
      </c>
      <c r="C52" s="27">
        <v>0</v>
      </c>
      <c r="D52" s="49"/>
      <c r="E52" s="27">
        <v>0</v>
      </c>
      <c r="F52" s="49"/>
      <c r="G52" s="27">
        <v>0</v>
      </c>
      <c r="H52" s="49"/>
      <c r="I52" s="27">
        <f t="shared" si="0"/>
        <v>0</v>
      </c>
      <c r="J52" s="49"/>
      <c r="K52" s="75">
        <f t="shared" si="1"/>
        <v>0</v>
      </c>
      <c r="L52" s="49"/>
      <c r="M52" s="27">
        <v>0</v>
      </c>
      <c r="N52" s="49"/>
      <c r="O52" s="27">
        <v>0</v>
      </c>
      <c r="P52" s="49"/>
      <c r="Q52" s="27">
        <v>-21799255703</v>
      </c>
      <c r="R52" s="49"/>
      <c r="S52" s="27">
        <f t="shared" si="2"/>
        <v>-21799255703</v>
      </c>
      <c r="T52" s="49"/>
      <c r="U52" s="75">
        <f t="shared" si="3"/>
        <v>0.3096133009313744</v>
      </c>
      <c r="W52" s="93"/>
    </row>
    <row r="53" spans="1:23" ht="40.5" customHeight="1" x14ac:dyDescent="0.4">
      <c r="A53" s="42" t="s">
        <v>17</v>
      </c>
      <c r="C53" s="25">
        <v>0</v>
      </c>
      <c r="D53" s="49"/>
      <c r="E53" s="25">
        <v>30460512406</v>
      </c>
      <c r="F53" s="49"/>
      <c r="G53" s="25">
        <v>-7130267979</v>
      </c>
      <c r="H53" s="49"/>
      <c r="I53" s="25">
        <f t="shared" si="0"/>
        <v>23330244427</v>
      </c>
      <c r="J53" s="49"/>
      <c r="K53" s="33">
        <f t="shared" si="1"/>
        <v>13.203438697814034</v>
      </c>
      <c r="L53" s="49"/>
      <c r="M53" s="25">
        <v>0</v>
      </c>
      <c r="N53" s="49"/>
      <c r="O53" s="27">
        <v>-12066793678</v>
      </c>
      <c r="P53" s="49"/>
      <c r="Q53" s="25">
        <v>-11799953823</v>
      </c>
      <c r="R53" s="49"/>
      <c r="S53" s="25">
        <f t="shared" si="2"/>
        <v>-23866747501</v>
      </c>
      <c r="T53" s="49"/>
      <c r="U53" s="33">
        <f t="shared" si="3"/>
        <v>0.33897774203654607</v>
      </c>
      <c r="W53" s="93"/>
    </row>
    <row r="54" spans="1:23" ht="40.5" customHeight="1" x14ac:dyDescent="0.4">
      <c r="A54" s="42" t="s">
        <v>19</v>
      </c>
      <c r="C54" s="25">
        <v>0</v>
      </c>
      <c r="D54" s="49"/>
      <c r="E54" s="25">
        <v>8031016163</v>
      </c>
      <c r="F54" s="49"/>
      <c r="G54" s="25">
        <v>-10965708282</v>
      </c>
      <c r="H54" s="49"/>
      <c r="I54" s="25">
        <f t="shared" si="0"/>
        <v>-2934692119</v>
      </c>
      <c r="J54" s="49"/>
      <c r="K54" s="33">
        <f t="shared" si="1"/>
        <v>-1.6608496156744732</v>
      </c>
      <c r="L54" s="49"/>
      <c r="M54" s="25">
        <v>0</v>
      </c>
      <c r="N54" s="49"/>
      <c r="O54" s="27">
        <v>-47192305526</v>
      </c>
      <c r="P54" s="49"/>
      <c r="Q54" s="25">
        <v>-10591897168</v>
      </c>
      <c r="R54" s="49"/>
      <c r="S54" s="25">
        <f t="shared" si="2"/>
        <v>-57784202694</v>
      </c>
      <c r="T54" s="49"/>
      <c r="U54" s="33">
        <f t="shared" si="3"/>
        <v>0.8207049810106517</v>
      </c>
      <c r="W54" s="93"/>
    </row>
    <row r="55" spans="1:23" ht="40.5" customHeight="1" x14ac:dyDescent="0.4">
      <c r="A55" s="42" t="s">
        <v>26</v>
      </c>
      <c r="C55" s="25">
        <v>0</v>
      </c>
      <c r="D55" s="49"/>
      <c r="E55" s="25">
        <v>-7304955954</v>
      </c>
      <c r="F55" s="49"/>
      <c r="G55" s="25">
        <v>0</v>
      </c>
      <c r="H55" s="49"/>
      <c r="I55" s="25">
        <f t="shared" si="0"/>
        <v>-7304955954</v>
      </c>
      <c r="J55" s="49"/>
      <c r="K55" s="33">
        <f t="shared" si="1"/>
        <v>-4.1341417759536547</v>
      </c>
      <c r="L55" s="49"/>
      <c r="M55" s="25">
        <v>37217151720</v>
      </c>
      <c r="N55" s="49"/>
      <c r="O55" s="27">
        <v>-118127781770</v>
      </c>
      <c r="P55" s="49"/>
      <c r="Q55" s="25">
        <v>0</v>
      </c>
      <c r="R55" s="49"/>
      <c r="S55" s="25">
        <f t="shared" si="2"/>
        <v>-80910630050</v>
      </c>
      <c r="T55" s="49"/>
      <c r="U55" s="33">
        <f t="shared" si="3"/>
        <v>1.1491680079136943</v>
      </c>
      <c r="W55" s="93"/>
    </row>
    <row r="56" spans="1:23" ht="40.5" customHeight="1" x14ac:dyDescent="0.4">
      <c r="A56" s="42" t="s">
        <v>15</v>
      </c>
      <c r="C56" s="25">
        <v>0</v>
      </c>
      <c r="D56" s="49"/>
      <c r="E56" s="25">
        <v>53084578165</v>
      </c>
      <c r="F56" s="49"/>
      <c r="G56" s="25">
        <v>0</v>
      </c>
      <c r="H56" s="49"/>
      <c r="I56" s="25">
        <f t="shared" si="0"/>
        <v>53084578165</v>
      </c>
      <c r="J56" s="49"/>
      <c r="K56" s="33">
        <f t="shared" si="1"/>
        <v>30.042504517858688</v>
      </c>
      <c r="L56" s="49"/>
      <c r="M56" s="25">
        <v>0</v>
      </c>
      <c r="N56" s="49"/>
      <c r="O56" s="27">
        <v>-216536368087</v>
      </c>
      <c r="P56" s="49"/>
      <c r="Q56" s="25">
        <v>-3546645517</v>
      </c>
      <c r="R56" s="49"/>
      <c r="S56" s="25">
        <f t="shared" si="2"/>
        <v>-220083013604</v>
      </c>
      <c r="T56" s="49"/>
      <c r="U56" s="33">
        <f t="shared" si="3"/>
        <v>3.125823617522939</v>
      </c>
      <c r="W56" s="93"/>
    </row>
    <row r="57" spans="1:23" ht="40.5" customHeight="1" x14ac:dyDescent="0.4">
      <c r="A57" s="42" t="s">
        <v>30</v>
      </c>
      <c r="C57" s="25">
        <v>0</v>
      </c>
      <c r="D57" s="49"/>
      <c r="E57" s="25">
        <v>331473127975</v>
      </c>
      <c r="F57" s="49"/>
      <c r="G57" s="25">
        <v>0</v>
      </c>
      <c r="H57" s="49"/>
      <c r="I57" s="25">
        <f t="shared" si="0"/>
        <v>331473127975</v>
      </c>
      <c r="J57" s="49"/>
      <c r="K57" s="33">
        <f t="shared" si="1"/>
        <v>187.59276778624633</v>
      </c>
      <c r="L57" s="49"/>
      <c r="M57" s="25">
        <v>234280231650</v>
      </c>
      <c r="N57" s="49"/>
      <c r="O57" s="27">
        <v>-935029491016</v>
      </c>
      <c r="P57" s="49"/>
      <c r="Q57" s="25">
        <v>-19294919365</v>
      </c>
      <c r="R57" s="49"/>
      <c r="S57" s="25">
        <f t="shared" si="2"/>
        <v>-720044178731</v>
      </c>
      <c r="T57" s="49"/>
      <c r="U57" s="33">
        <f t="shared" si="3"/>
        <v>10.226737005642134</v>
      </c>
      <c r="W57" s="93"/>
    </row>
    <row r="58" spans="1:23" ht="40.5" customHeight="1" x14ac:dyDescent="0.4">
      <c r="A58" s="42" t="s">
        <v>24</v>
      </c>
      <c r="C58" s="25">
        <v>0</v>
      </c>
      <c r="D58" s="49"/>
      <c r="E58" s="25">
        <v>102328576953</v>
      </c>
      <c r="F58" s="49"/>
      <c r="G58" s="25">
        <v>-32487076708</v>
      </c>
      <c r="H58" s="49"/>
      <c r="I58" s="25">
        <f t="shared" si="0"/>
        <v>69841500245</v>
      </c>
      <c r="J58" s="49"/>
      <c r="K58" s="33">
        <f t="shared" si="1"/>
        <v>39.525859659705205</v>
      </c>
      <c r="L58" s="49"/>
      <c r="M58" s="25">
        <v>0</v>
      </c>
      <c r="N58" s="49"/>
      <c r="O58" s="27">
        <v>-913652527170</v>
      </c>
      <c r="P58" s="49"/>
      <c r="Q58" s="25">
        <v>-47411536386</v>
      </c>
      <c r="R58" s="49"/>
      <c r="S58" s="25">
        <f t="shared" si="2"/>
        <v>-961064063556</v>
      </c>
      <c r="T58" s="49"/>
      <c r="U58" s="33">
        <f t="shared" si="3"/>
        <v>13.649925537739509</v>
      </c>
      <c r="W58" s="93"/>
    </row>
    <row r="59" spans="1:23" ht="40.5" customHeight="1" x14ac:dyDescent="0.4">
      <c r="A59" s="42" t="s">
        <v>27</v>
      </c>
      <c r="C59" s="25">
        <v>0</v>
      </c>
      <c r="D59" s="49"/>
      <c r="E59" s="25">
        <v>630171976018</v>
      </c>
      <c r="F59" s="49"/>
      <c r="G59" s="25">
        <v>-125283126513</v>
      </c>
      <c r="H59" s="49"/>
      <c r="I59" s="25">
        <f t="shared" si="0"/>
        <v>504888849505</v>
      </c>
      <c r="J59" s="49"/>
      <c r="K59" s="33">
        <f t="shared" si="1"/>
        <v>285.73506782184745</v>
      </c>
      <c r="L59" s="49"/>
      <c r="M59" s="25">
        <v>666554783440</v>
      </c>
      <c r="N59" s="49"/>
      <c r="O59" s="27">
        <v>-1592674712854</v>
      </c>
      <c r="P59" s="49"/>
      <c r="Q59" s="25">
        <v>-129392669085</v>
      </c>
      <c r="R59" s="49"/>
      <c r="S59" s="25">
        <f t="shared" si="2"/>
        <v>-1055512598499</v>
      </c>
      <c r="T59" s="49"/>
      <c r="U59" s="33">
        <f t="shared" si="3"/>
        <v>14.99137146003355</v>
      </c>
      <c r="W59" s="93"/>
    </row>
    <row r="60" spans="1:23" ht="40.5" customHeight="1" thickBot="1" x14ac:dyDescent="0.45">
      <c r="A60" s="42" t="s">
        <v>20</v>
      </c>
      <c r="C60" s="27">
        <v>0</v>
      </c>
      <c r="D60" s="107"/>
      <c r="E60" s="27">
        <v>-1040847240686</v>
      </c>
      <c r="F60" s="107"/>
      <c r="G60" s="27">
        <v>0</v>
      </c>
      <c r="H60" s="107"/>
      <c r="I60" s="27">
        <f t="shared" si="0"/>
        <v>-1040847240686</v>
      </c>
      <c r="J60" s="107"/>
      <c r="K60" s="75">
        <f t="shared" si="1"/>
        <v>-589.05352574369283</v>
      </c>
      <c r="L60" s="107"/>
      <c r="M60" s="27">
        <v>1732386651960</v>
      </c>
      <c r="N60" s="107"/>
      <c r="O60" s="27">
        <v>-8599915546304</v>
      </c>
      <c r="P60" s="107"/>
      <c r="Q60" s="27">
        <v>-56690172776</v>
      </c>
      <c r="R60" s="107"/>
      <c r="S60" s="27">
        <f t="shared" si="2"/>
        <v>-6924219067120</v>
      </c>
      <c r="T60" s="107"/>
      <c r="U60" s="75">
        <f t="shared" si="3"/>
        <v>98.344198120853832</v>
      </c>
      <c r="W60" s="93"/>
    </row>
    <row r="61" spans="1:23" ht="40.5" customHeight="1" thickBot="1" x14ac:dyDescent="0.45">
      <c r="A61" s="96"/>
      <c r="C61" s="29">
        <f>SUM(C39:C60)</f>
        <v>0</v>
      </c>
      <c r="D61" s="51"/>
      <c r="E61" s="29">
        <f>SUM(E39:E60)</f>
        <v>321930492148</v>
      </c>
      <c r="F61" s="149"/>
      <c r="G61" s="29">
        <f>SUM(G39:G60)</f>
        <v>-145232247388</v>
      </c>
      <c r="H61" s="149"/>
      <c r="I61" s="29">
        <f>SUM(I39:I60)</f>
        <v>176698244760</v>
      </c>
      <c r="J61" s="51"/>
      <c r="K61" s="29">
        <f>SUM(K39:K60)</f>
        <v>100</v>
      </c>
      <c r="L61" s="51"/>
      <c r="M61" s="29">
        <f>SUM(M39:M60)</f>
        <v>2920882867102</v>
      </c>
      <c r="N61" s="51"/>
      <c r="O61" s="29">
        <f>SUM(O39:O60)</f>
        <v>-9788021371543</v>
      </c>
      <c r="P61" s="51"/>
      <c r="Q61" s="29">
        <f>SUM(Q39:Q60)</f>
        <v>-173662274280</v>
      </c>
      <c r="R61" s="51"/>
      <c r="S61" s="29">
        <f>SUM(S39:S60)</f>
        <v>-7040800778721</v>
      </c>
      <c r="T61" s="51"/>
      <c r="U61" s="29">
        <f>SUM(U39:U60)</f>
        <v>100</v>
      </c>
    </row>
    <row r="62" spans="1:23" ht="16.5" thickTop="1" x14ac:dyDescent="0.4"/>
    <row r="63" spans="1:23" ht="18.75" hidden="1" x14ac:dyDescent="0.4">
      <c r="C63" s="94"/>
      <c r="D63" s="94"/>
      <c r="E63" s="94">
        <v>321930492148</v>
      </c>
      <c r="F63" s="94"/>
      <c r="G63" s="94">
        <v>-145232247388</v>
      </c>
      <c r="H63" s="94"/>
      <c r="I63" s="94"/>
      <c r="J63" s="94"/>
      <c r="K63" s="94"/>
      <c r="L63" s="94"/>
      <c r="M63" s="94">
        <v>2920882867102</v>
      </c>
      <c r="N63" s="94"/>
      <c r="O63" s="94">
        <v>-9788021371543</v>
      </c>
      <c r="P63" s="94"/>
      <c r="Q63" s="94">
        <v>-148621906566</v>
      </c>
      <c r="R63" s="94"/>
      <c r="S63" s="94"/>
      <c r="T63" s="94"/>
      <c r="U63" s="94"/>
    </row>
    <row r="64" spans="1:23" ht="18.75" hidden="1" x14ac:dyDescent="0.4">
      <c r="C64" s="94"/>
      <c r="D64" s="94"/>
      <c r="E64" s="94">
        <f>E63-E61</f>
        <v>0</v>
      </c>
      <c r="F64" s="94"/>
      <c r="G64" s="48">
        <f>G63-G61</f>
        <v>0</v>
      </c>
      <c r="H64" s="94"/>
      <c r="I64" s="94"/>
      <c r="J64" s="94"/>
      <c r="K64" s="94"/>
      <c r="L64" s="94"/>
      <c r="M64" s="94">
        <f>M63-M61</f>
        <v>0</v>
      </c>
      <c r="N64" s="94"/>
      <c r="O64" s="94">
        <f>O63-O61</f>
        <v>0</v>
      </c>
      <c r="P64" s="94"/>
      <c r="Q64" s="94">
        <v>-25040367576</v>
      </c>
      <c r="R64" s="94"/>
      <c r="S64" s="94"/>
      <c r="T64" s="94"/>
      <c r="U64" s="94"/>
    </row>
    <row r="65" spans="3:21" ht="18.75" hidden="1" x14ac:dyDescent="0.4"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>
        <v>-138</v>
      </c>
      <c r="R65" s="94"/>
      <c r="S65" s="94"/>
      <c r="T65" s="94"/>
      <c r="U65" s="94"/>
    </row>
    <row r="66" spans="3:21" ht="18.75" hidden="1" x14ac:dyDescent="0.4">
      <c r="Q66" s="94">
        <f>SUM(Q63:Q65)</f>
        <v>-173662274280</v>
      </c>
    </row>
    <row r="67" spans="3:21" hidden="1" x14ac:dyDescent="0.4">
      <c r="Q67" s="48">
        <f>Q66-Q61</f>
        <v>0</v>
      </c>
    </row>
  </sheetData>
  <sortState xmlns:xlrd2="http://schemas.microsoft.com/office/spreadsheetml/2017/richdata2" ref="A10:U60">
    <sortCondition descending="1" ref="S10:S60"/>
  </sortState>
  <mergeCells count="20">
    <mergeCell ref="C36:K36"/>
    <mergeCell ref="M36:U36"/>
    <mergeCell ref="A37:A38"/>
    <mergeCell ref="I37:K37"/>
    <mergeCell ref="S37:U37"/>
    <mergeCell ref="A30:U30"/>
    <mergeCell ref="A31:U31"/>
    <mergeCell ref="A32:U32"/>
    <mergeCell ref="A34:U34"/>
    <mergeCell ref="C35:U35"/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41" fitToHeight="0" orientation="landscape" r:id="rId1"/>
  <rowBreaks count="1" manualBreakCount="1">
    <brk id="28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"/>
  <sheetViews>
    <sheetView rightToLeft="1" view="pageBreakPreview" topLeftCell="A17" zoomScale="59" zoomScaleNormal="100" zoomScaleSheetLayoutView="59" workbookViewId="0">
      <selection sqref="A1:U1"/>
    </sheetView>
  </sheetViews>
  <sheetFormatPr defaultRowHeight="15.75" x14ac:dyDescent="0.4"/>
  <cols>
    <col min="1" max="1" width="36.85546875" style="48" bestFit="1" customWidth="1"/>
    <col min="2" max="2" width="1.28515625" style="48" customWidth="1"/>
    <col min="3" max="3" width="22.7109375" style="48" customWidth="1"/>
    <col min="4" max="4" width="1.28515625" style="48" customWidth="1"/>
    <col min="5" max="5" width="23" style="48" customWidth="1"/>
    <col min="6" max="6" width="1.28515625" style="48" customWidth="1"/>
    <col min="7" max="7" width="22.85546875" style="48" customWidth="1"/>
    <col min="8" max="8" width="1.28515625" style="48" customWidth="1"/>
    <col min="9" max="9" width="24.28515625" style="48" customWidth="1"/>
    <col min="10" max="10" width="1.28515625" style="48" customWidth="1"/>
    <col min="11" max="11" width="24.42578125" style="99" bestFit="1" customWidth="1"/>
    <col min="12" max="12" width="1.28515625" style="48" customWidth="1"/>
    <col min="13" max="13" width="21.85546875" style="48" customWidth="1"/>
    <col min="14" max="14" width="1.28515625" style="48" customWidth="1"/>
    <col min="15" max="15" width="21.5703125" style="48" bestFit="1" customWidth="1"/>
    <col min="16" max="16" width="1.28515625" style="48" customWidth="1"/>
    <col min="17" max="17" width="23.28515625" style="48" customWidth="1"/>
    <col min="18" max="18" width="1.28515625" style="48" customWidth="1"/>
    <col min="19" max="19" width="20.85546875" style="48" customWidth="1"/>
    <col min="20" max="20" width="1.28515625" style="48" customWidth="1"/>
    <col min="21" max="21" width="22.7109375" style="99" customWidth="1"/>
    <col min="22" max="22" width="1.42578125" style="48" customWidth="1"/>
    <col min="23" max="23" width="14.42578125" style="48" bestFit="1" customWidth="1"/>
    <col min="24" max="16384" width="9.140625" style="48"/>
  </cols>
  <sheetData>
    <row r="1" spans="1:21" ht="40.5" customHeight="1" x14ac:dyDescent="0.4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</row>
    <row r="2" spans="1:21" ht="40.5" customHeight="1" x14ac:dyDescent="0.4">
      <c r="A2" s="185" t="s">
        <v>84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1" ht="40.5" customHeight="1" x14ac:dyDescent="0.4">
      <c r="A3" s="185" t="str">
        <f>درآمد!A3</f>
        <v>دوره یک ماهه منتهی به 30 آبان 1404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1" ht="40.5" customHeight="1" x14ac:dyDescent="0.4"/>
    <row r="5" spans="1:21" ht="40.5" customHeight="1" x14ac:dyDescent="0.4">
      <c r="A5" s="181" t="s">
        <v>172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</row>
    <row r="6" spans="1:21" ht="40.5" customHeight="1" x14ac:dyDescent="0.4">
      <c r="A6" s="85"/>
      <c r="B6" s="85"/>
      <c r="C6" s="183" t="s">
        <v>154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ht="40.5" customHeight="1" thickBot="1" x14ac:dyDescent="0.65">
      <c r="A7" s="55"/>
      <c r="B7" s="55"/>
      <c r="C7" s="170" t="s">
        <v>170</v>
      </c>
      <c r="D7" s="170"/>
      <c r="E7" s="170"/>
      <c r="F7" s="170"/>
      <c r="G7" s="170"/>
      <c r="H7" s="170"/>
      <c r="I7" s="170"/>
      <c r="J7" s="170"/>
      <c r="K7" s="170"/>
      <c r="L7" s="55"/>
      <c r="M7" s="170" t="s">
        <v>171</v>
      </c>
      <c r="N7" s="170"/>
      <c r="O7" s="170"/>
      <c r="P7" s="170"/>
      <c r="Q7" s="170"/>
      <c r="R7" s="170"/>
      <c r="S7" s="170"/>
      <c r="T7" s="170"/>
      <c r="U7" s="170"/>
    </row>
    <row r="8" spans="1:21" ht="40.5" customHeight="1" thickBot="1" x14ac:dyDescent="0.65">
      <c r="A8" s="171" t="s">
        <v>57</v>
      </c>
      <c r="B8" s="55"/>
      <c r="C8" s="54" t="s">
        <v>100</v>
      </c>
      <c r="D8" s="98"/>
      <c r="E8" s="54" t="s">
        <v>97</v>
      </c>
      <c r="F8" s="98"/>
      <c r="G8" s="54" t="s">
        <v>98</v>
      </c>
      <c r="H8" s="56"/>
      <c r="I8" s="172" t="s">
        <v>33</v>
      </c>
      <c r="J8" s="172"/>
      <c r="K8" s="172"/>
      <c r="L8" s="55"/>
      <c r="M8" s="54" t="s">
        <v>100</v>
      </c>
      <c r="N8" s="98"/>
      <c r="O8" s="54" t="s">
        <v>97</v>
      </c>
      <c r="P8" s="98"/>
      <c r="Q8" s="54" t="s">
        <v>98</v>
      </c>
      <c r="R8" s="56"/>
      <c r="S8" s="172" t="s">
        <v>33</v>
      </c>
      <c r="T8" s="172"/>
      <c r="U8" s="172"/>
    </row>
    <row r="9" spans="1:21" ht="40.5" customHeight="1" thickBot="1" x14ac:dyDescent="0.65">
      <c r="A9" s="172"/>
      <c r="B9" s="55"/>
      <c r="C9" s="57" t="s">
        <v>173</v>
      </c>
      <c r="D9" s="98"/>
      <c r="E9" s="57" t="s">
        <v>174</v>
      </c>
      <c r="F9" s="98"/>
      <c r="G9" s="57" t="s">
        <v>175</v>
      </c>
      <c r="H9" s="55"/>
      <c r="I9" s="57" t="s">
        <v>81</v>
      </c>
      <c r="J9" s="56"/>
      <c r="K9" s="100" t="s">
        <v>87</v>
      </c>
      <c r="L9" s="55"/>
      <c r="M9" s="57" t="s">
        <v>173</v>
      </c>
      <c r="N9" s="98"/>
      <c r="O9" s="57" t="s">
        <v>174</v>
      </c>
      <c r="P9" s="98"/>
      <c r="Q9" s="57" t="s">
        <v>175</v>
      </c>
      <c r="R9" s="55"/>
      <c r="S9" s="57" t="s">
        <v>81</v>
      </c>
      <c r="T9" s="56"/>
      <c r="U9" s="100" t="s">
        <v>87</v>
      </c>
    </row>
    <row r="10" spans="1:21" ht="40.5" customHeight="1" x14ac:dyDescent="0.4">
      <c r="A10" s="42" t="s">
        <v>60</v>
      </c>
      <c r="C10" s="25">
        <v>0</v>
      </c>
      <c r="D10" s="49"/>
      <c r="E10" s="25">
        <v>12994474213</v>
      </c>
      <c r="F10" s="49"/>
      <c r="G10" s="25">
        <v>0</v>
      </c>
      <c r="H10" s="49"/>
      <c r="I10" s="25">
        <f t="shared" ref="I10:I26" si="0">C10+E10+G10</f>
        <v>12994474213</v>
      </c>
      <c r="J10" s="49"/>
      <c r="K10" s="33">
        <f t="shared" ref="K10:K26" si="1">I10/$I$27*100</f>
        <v>23.887610210348249</v>
      </c>
      <c r="L10" s="49"/>
      <c r="M10" s="25">
        <v>0</v>
      </c>
      <c r="N10" s="49"/>
      <c r="O10" s="25">
        <v>106052293167</v>
      </c>
      <c r="P10" s="49"/>
      <c r="Q10" s="25">
        <v>73668905515</v>
      </c>
      <c r="R10" s="49"/>
      <c r="S10" s="25">
        <f t="shared" ref="S10:S26" si="2">M10+O10+Q10</f>
        <v>179721198682</v>
      </c>
      <c r="T10" s="49"/>
      <c r="U10" s="33">
        <f t="shared" ref="U10:U26" si="3">S10/$S$27*100</f>
        <v>26.009393225756604</v>
      </c>
    </row>
    <row r="11" spans="1:21" ht="40.5" customHeight="1" x14ac:dyDescent="0.4">
      <c r="A11" s="42" t="s">
        <v>62</v>
      </c>
      <c r="C11" s="25">
        <v>0</v>
      </c>
      <c r="D11" s="49"/>
      <c r="E11" s="25">
        <v>3482875500</v>
      </c>
      <c r="F11" s="49"/>
      <c r="G11" s="25">
        <v>0</v>
      </c>
      <c r="H11" s="49"/>
      <c r="I11" s="25">
        <f t="shared" si="0"/>
        <v>3482875500</v>
      </c>
      <c r="J11" s="49"/>
      <c r="K11" s="33">
        <f t="shared" si="1"/>
        <v>6.4025347229469896</v>
      </c>
      <c r="L11" s="49"/>
      <c r="M11" s="25">
        <v>0</v>
      </c>
      <c r="N11" s="49"/>
      <c r="O11" s="25">
        <v>30480812437</v>
      </c>
      <c r="P11" s="49"/>
      <c r="Q11" s="25">
        <v>127161599837</v>
      </c>
      <c r="R11" s="49"/>
      <c r="S11" s="25">
        <f t="shared" si="2"/>
        <v>157642412274</v>
      </c>
      <c r="T11" s="49"/>
      <c r="U11" s="33">
        <f t="shared" si="3"/>
        <v>22.814133891607302</v>
      </c>
    </row>
    <row r="12" spans="1:21" ht="40.5" customHeight="1" x14ac:dyDescent="0.4">
      <c r="A12" s="42" t="s">
        <v>63</v>
      </c>
      <c r="C12" s="25">
        <v>0</v>
      </c>
      <c r="D12" s="49"/>
      <c r="E12" s="25">
        <v>12953307845</v>
      </c>
      <c r="F12" s="49"/>
      <c r="G12" s="25">
        <v>0</v>
      </c>
      <c r="H12" s="49"/>
      <c r="I12" s="25">
        <f t="shared" si="0"/>
        <v>12953307845</v>
      </c>
      <c r="J12" s="49"/>
      <c r="K12" s="33">
        <f t="shared" si="1"/>
        <v>23.811934493390343</v>
      </c>
      <c r="L12" s="49"/>
      <c r="M12" s="25">
        <v>0</v>
      </c>
      <c r="N12" s="49"/>
      <c r="O12" s="25">
        <v>59887938428</v>
      </c>
      <c r="P12" s="49"/>
      <c r="Q12" s="25">
        <v>75911379341</v>
      </c>
      <c r="R12" s="49"/>
      <c r="S12" s="25">
        <f t="shared" si="2"/>
        <v>135799317769</v>
      </c>
      <c r="T12" s="49"/>
      <c r="U12" s="33">
        <f t="shared" si="3"/>
        <v>19.652984075034166</v>
      </c>
    </row>
    <row r="13" spans="1:21" ht="40.5" customHeight="1" x14ac:dyDescent="0.4">
      <c r="A13" s="43" t="s">
        <v>61</v>
      </c>
      <c r="C13" s="27">
        <v>0</v>
      </c>
      <c r="D13" s="49"/>
      <c r="E13" s="27">
        <v>22505501492</v>
      </c>
      <c r="F13" s="49"/>
      <c r="G13" s="27">
        <v>1064097243</v>
      </c>
      <c r="H13" s="49"/>
      <c r="I13" s="25">
        <f t="shared" si="0"/>
        <v>23569598735</v>
      </c>
      <c r="J13" s="49"/>
      <c r="K13" s="33">
        <f t="shared" si="1"/>
        <v>43.327754410619882</v>
      </c>
      <c r="L13" s="49"/>
      <c r="M13" s="27">
        <v>0</v>
      </c>
      <c r="N13" s="49"/>
      <c r="O13" s="27">
        <v>47503727801</v>
      </c>
      <c r="P13" s="49"/>
      <c r="Q13" s="27">
        <v>69338230532</v>
      </c>
      <c r="R13" s="49"/>
      <c r="S13" s="25">
        <f t="shared" si="2"/>
        <v>116841958333</v>
      </c>
      <c r="T13" s="49"/>
      <c r="U13" s="33">
        <f t="shared" si="3"/>
        <v>16.90946010730584</v>
      </c>
    </row>
    <row r="14" spans="1:21" ht="40.5" customHeight="1" x14ac:dyDescent="0.4">
      <c r="A14" s="42" t="s">
        <v>102</v>
      </c>
      <c r="C14" s="25">
        <v>0</v>
      </c>
      <c r="D14" s="49"/>
      <c r="E14" s="25">
        <v>0</v>
      </c>
      <c r="F14" s="49"/>
      <c r="G14" s="25">
        <v>0</v>
      </c>
      <c r="H14" s="49"/>
      <c r="I14" s="25">
        <f t="shared" si="0"/>
        <v>0</v>
      </c>
      <c r="J14" s="49"/>
      <c r="K14" s="33">
        <f t="shared" si="1"/>
        <v>0</v>
      </c>
      <c r="L14" s="49"/>
      <c r="M14" s="25">
        <v>0</v>
      </c>
      <c r="N14" s="49"/>
      <c r="O14" s="25">
        <v>0</v>
      </c>
      <c r="P14" s="49"/>
      <c r="Q14" s="25">
        <v>39514756308</v>
      </c>
      <c r="R14" s="49"/>
      <c r="S14" s="25">
        <f t="shared" si="2"/>
        <v>39514756308</v>
      </c>
      <c r="T14" s="49"/>
      <c r="U14" s="33">
        <f t="shared" si="3"/>
        <v>5.7186066116398173</v>
      </c>
    </row>
    <row r="15" spans="1:21" ht="40.5" customHeight="1" x14ac:dyDescent="0.4">
      <c r="A15" s="42" t="s">
        <v>64</v>
      </c>
      <c r="C15" s="25">
        <v>218000000</v>
      </c>
      <c r="D15" s="49"/>
      <c r="E15" s="25">
        <v>-5998875</v>
      </c>
      <c r="F15" s="49"/>
      <c r="G15" s="25">
        <v>0</v>
      </c>
      <c r="H15" s="49"/>
      <c r="I15" s="25">
        <f t="shared" si="0"/>
        <v>212001125</v>
      </c>
      <c r="J15" s="49"/>
      <c r="K15" s="33">
        <f t="shared" si="1"/>
        <v>0.38971951886202222</v>
      </c>
      <c r="L15" s="49"/>
      <c r="M15" s="25">
        <v>21631478084</v>
      </c>
      <c r="N15" s="49"/>
      <c r="O15" s="25">
        <v>3999250</v>
      </c>
      <c r="P15" s="49"/>
      <c r="Q15" s="25">
        <v>3748988971</v>
      </c>
      <c r="R15" s="49"/>
      <c r="S15" s="25">
        <f t="shared" si="2"/>
        <v>25384466305</v>
      </c>
      <c r="T15" s="49"/>
      <c r="U15" s="33">
        <f t="shared" si="3"/>
        <v>3.6736599287930285</v>
      </c>
    </row>
    <row r="16" spans="1:21" ht="40.5" customHeight="1" x14ac:dyDescent="0.4">
      <c r="A16" s="42" t="s">
        <v>107</v>
      </c>
      <c r="C16" s="25">
        <v>0</v>
      </c>
      <c r="D16" s="49"/>
      <c r="E16" s="25">
        <v>0</v>
      </c>
      <c r="F16" s="49"/>
      <c r="G16" s="25">
        <v>0</v>
      </c>
      <c r="H16" s="49"/>
      <c r="I16" s="25">
        <f t="shared" si="0"/>
        <v>0</v>
      </c>
      <c r="J16" s="49"/>
      <c r="K16" s="33">
        <f t="shared" si="1"/>
        <v>0</v>
      </c>
      <c r="L16" s="49"/>
      <c r="M16" s="25">
        <v>0</v>
      </c>
      <c r="N16" s="49"/>
      <c r="O16" s="25">
        <v>0</v>
      </c>
      <c r="P16" s="49"/>
      <c r="Q16" s="25">
        <v>15303110993</v>
      </c>
      <c r="R16" s="49"/>
      <c r="S16" s="25">
        <f t="shared" si="2"/>
        <v>15303110993</v>
      </c>
      <c r="T16" s="49"/>
      <c r="U16" s="33">
        <f t="shared" si="3"/>
        <v>2.214678258954879</v>
      </c>
    </row>
    <row r="17" spans="1:21" ht="40.5" customHeight="1" x14ac:dyDescent="0.4">
      <c r="A17" s="42" t="s">
        <v>109</v>
      </c>
      <c r="C17" s="25">
        <v>0</v>
      </c>
      <c r="D17" s="49"/>
      <c r="E17" s="25">
        <v>0</v>
      </c>
      <c r="F17" s="49"/>
      <c r="G17" s="25">
        <v>0</v>
      </c>
      <c r="H17" s="49"/>
      <c r="I17" s="25">
        <f t="shared" si="0"/>
        <v>0</v>
      </c>
      <c r="J17" s="49"/>
      <c r="K17" s="33">
        <f t="shared" si="1"/>
        <v>0</v>
      </c>
      <c r="L17" s="49"/>
      <c r="M17" s="25">
        <v>0</v>
      </c>
      <c r="N17" s="49"/>
      <c r="O17" s="25">
        <v>0</v>
      </c>
      <c r="P17" s="49"/>
      <c r="Q17" s="25">
        <v>14971626172</v>
      </c>
      <c r="R17" s="49"/>
      <c r="S17" s="25">
        <f t="shared" si="2"/>
        <v>14971626172</v>
      </c>
      <c r="T17" s="49"/>
      <c r="U17" s="33">
        <f t="shared" si="3"/>
        <v>2.1667055149436738</v>
      </c>
    </row>
    <row r="18" spans="1:21" ht="40.5" customHeight="1" x14ac:dyDescent="0.4">
      <c r="A18" s="42" t="s">
        <v>108</v>
      </c>
      <c r="C18" s="25">
        <v>0</v>
      </c>
      <c r="D18" s="49"/>
      <c r="E18" s="25">
        <v>0</v>
      </c>
      <c r="F18" s="49"/>
      <c r="G18" s="25">
        <v>0</v>
      </c>
      <c r="H18" s="49"/>
      <c r="I18" s="25">
        <f t="shared" si="0"/>
        <v>0</v>
      </c>
      <c r="J18" s="49"/>
      <c r="K18" s="33">
        <f t="shared" si="1"/>
        <v>0</v>
      </c>
      <c r="L18" s="49"/>
      <c r="M18" s="25">
        <v>0</v>
      </c>
      <c r="N18" s="49"/>
      <c r="O18" s="25">
        <v>0</v>
      </c>
      <c r="P18" s="49"/>
      <c r="Q18" s="25">
        <v>3155013122</v>
      </c>
      <c r="R18" s="49"/>
      <c r="S18" s="25">
        <f t="shared" si="2"/>
        <v>3155013122</v>
      </c>
      <c r="T18" s="49"/>
      <c r="U18" s="33">
        <f t="shared" si="3"/>
        <v>0.45659598046481725</v>
      </c>
    </row>
    <row r="19" spans="1:21" ht="40.5" customHeight="1" x14ac:dyDescent="0.4">
      <c r="A19" s="42" t="s">
        <v>65</v>
      </c>
      <c r="C19" s="27">
        <v>0</v>
      </c>
      <c r="D19" s="49"/>
      <c r="E19" s="27">
        <v>1186127764</v>
      </c>
      <c r="F19" s="49"/>
      <c r="G19" s="27">
        <v>0</v>
      </c>
      <c r="H19" s="49"/>
      <c r="I19" s="25">
        <f t="shared" si="0"/>
        <v>1186127764</v>
      </c>
      <c r="J19" s="49"/>
      <c r="K19" s="33">
        <f t="shared" si="1"/>
        <v>2.1804466438325094</v>
      </c>
      <c r="L19" s="49"/>
      <c r="M19" s="27">
        <v>0</v>
      </c>
      <c r="N19" s="49"/>
      <c r="O19" s="25">
        <v>1186127764</v>
      </c>
      <c r="P19" s="49"/>
      <c r="Q19" s="27">
        <v>0</v>
      </c>
      <c r="R19" s="49"/>
      <c r="S19" s="25">
        <f t="shared" si="2"/>
        <v>1186127764</v>
      </c>
      <c r="T19" s="49"/>
      <c r="U19" s="33">
        <f t="shared" si="3"/>
        <v>0.17165734290727977</v>
      </c>
    </row>
    <row r="20" spans="1:21" ht="40.5" customHeight="1" x14ac:dyDescent="0.4">
      <c r="A20" s="42" t="s">
        <v>103</v>
      </c>
      <c r="C20" s="25">
        <v>0</v>
      </c>
      <c r="D20" s="49"/>
      <c r="E20" s="25">
        <v>0</v>
      </c>
      <c r="F20" s="49"/>
      <c r="G20" s="25">
        <v>0</v>
      </c>
      <c r="H20" s="49"/>
      <c r="I20" s="25">
        <f t="shared" si="0"/>
        <v>0</v>
      </c>
      <c r="J20" s="49"/>
      <c r="K20" s="33">
        <f t="shared" si="1"/>
        <v>0</v>
      </c>
      <c r="L20" s="49"/>
      <c r="M20" s="25">
        <v>0</v>
      </c>
      <c r="N20" s="49"/>
      <c r="O20" s="25">
        <v>0</v>
      </c>
      <c r="P20" s="49"/>
      <c r="Q20" s="25">
        <v>492584938</v>
      </c>
      <c r="R20" s="49"/>
      <c r="S20" s="25">
        <f t="shared" si="2"/>
        <v>492584938</v>
      </c>
      <c r="T20" s="49"/>
      <c r="U20" s="33">
        <f t="shared" si="3"/>
        <v>7.1287279650278174E-2</v>
      </c>
    </row>
    <row r="21" spans="1:21" ht="40.5" customHeight="1" x14ac:dyDescent="0.4">
      <c r="A21" s="42" t="s">
        <v>111</v>
      </c>
      <c r="C21" s="25">
        <v>0</v>
      </c>
      <c r="D21" s="49"/>
      <c r="E21" s="25">
        <v>0</v>
      </c>
      <c r="F21" s="49"/>
      <c r="G21" s="25">
        <v>0</v>
      </c>
      <c r="H21" s="49"/>
      <c r="I21" s="25">
        <f t="shared" si="0"/>
        <v>0</v>
      </c>
      <c r="J21" s="49"/>
      <c r="K21" s="33">
        <f t="shared" si="1"/>
        <v>0</v>
      </c>
      <c r="L21" s="49"/>
      <c r="M21" s="25">
        <v>0</v>
      </c>
      <c r="N21" s="49"/>
      <c r="O21" s="25">
        <v>0</v>
      </c>
      <c r="P21" s="49"/>
      <c r="Q21" s="25">
        <v>364940263</v>
      </c>
      <c r="R21" s="49"/>
      <c r="S21" s="25">
        <f t="shared" si="2"/>
        <v>364940263</v>
      </c>
      <c r="T21" s="49"/>
      <c r="U21" s="33">
        <f t="shared" si="3"/>
        <v>5.2814441890480748E-2</v>
      </c>
    </row>
    <row r="22" spans="1:21" ht="40.5" customHeight="1" x14ac:dyDescent="0.4">
      <c r="A22" s="42" t="s">
        <v>106</v>
      </c>
      <c r="C22" s="27">
        <v>0</v>
      </c>
      <c r="D22" s="49"/>
      <c r="E22" s="27">
        <v>0</v>
      </c>
      <c r="F22" s="49"/>
      <c r="G22" s="27">
        <v>0</v>
      </c>
      <c r="H22" s="49"/>
      <c r="I22" s="27">
        <f t="shared" si="0"/>
        <v>0</v>
      </c>
      <c r="J22" s="49"/>
      <c r="K22" s="75">
        <f t="shared" si="1"/>
        <v>0</v>
      </c>
      <c r="L22" s="49"/>
      <c r="M22" s="27">
        <f>'درآمد سود صندوق'!K10</f>
        <v>2871000000</v>
      </c>
      <c r="N22" s="49"/>
      <c r="O22" s="27">
        <v>0</v>
      </c>
      <c r="P22" s="49"/>
      <c r="Q22" s="27">
        <v>-2587402686</v>
      </c>
      <c r="R22" s="49"/>
      <c r="S22" s="27">
        <f t="shared" si="2"/>
        <v>283597314</v>
      </c>
      <c r="T22" s="49"/>
      <c r="U22" s="75">
        <f t="shared" si="3"/>
        <v>4.1042426334168075E-2</v>
      </c>
    </row>
    <row r="23" spans="1:21" ht="40.5" customHeight="1" x14ac:dyDescent="0.4">
      <c r="A23" s="42" t="s">
        <v>110</v>
      </c>
      <c r="C23" s="25">
        <v>0</v>
      </c>
      <c r="D23" s="49"/>
      <c r="E23" s="25">
        <v>0</v>
      </c>
      <c r="F23" s="49"/>
      <c r="G23" s="25">
        <v>0</v>
      </c>
      <c r="H23" s="49"/>
      <c r="I23" s="25">
        <f t="shared" si="0"/>
        <v>0</v>
      </c>
      <c r="J23" s="49"/>
      <c r="K23" s="33">
        <f t="shared" si="1"/>
        <v>0</v>
      </c>
      <c r="L23" s="49"/>
      <c r="M23" s="25">
        <v>0</v>
      </c>
      <c r="N23" s="49"/>
      <c r="O23" s="25">
        <v>0</v>
      </c>
      <c r="P23" s="49"/>
      <c r="Q23" s="25">
        <v>127699532</v>
      </c>
      <c r="R23" s="49"/>
      <c r="S23" s="25">
        <f t="shared" si="2"/>
        <v>127699532</v>
      </c>
      <c r="T23" s="49"/>
      <c r="U23" s="33">
        <f t="shared" si="3"/>
        <v>1.8480776707982989E-2</v>
      </c>
    </row>
    <row r="24" spans="1:21" ht="40.5" customHeight="1" x14ac:dyDescent="0.4">
      <c r="A24" s="42" t="s">
        <v>104</v>
      </c>
      <c r="C24" s="25">
        <v>0</v>
      </c>
      <c r="D24" s="49"/>
      <c r="E24" s="25">
        <v>0</v>
      </c>
      <c r="F24" s="49"/>
      <c r="G24" s="25">
        <v>0</v>
      </c>
      <c r="H24" s="49"/>
      <c r="I24" s="25">
        <f t="shared" si="0"/>
        <v>0</v>
      </c>
      <c r="J24" s="49"/>
      <c r="K24" s="33">
        <f t="shared" si="1"/>
        <v>0</v>
      </c>
      <c r="L24" s="49"/>
      <c r="M24" s="25">
        <v>0</v>
      </c>
      <c r="N24" s="49"/>
      <c r="O24" s="25">
        <v>0</v>
      </c>
      <c r="P24" s="49"/>
      <c r="Q24" s="25">
        <v>80911426</v>
      </c>
      <c r="R24" s="49"/>
      <c r="S24" s="25">
        <f t="shared" si="2"/>
        <v>80911426</v>
      </c>
      <c r="T24" s="49"/>
      <c r="U24" s="33">
        <f t="shared" si="3"/>
        <v>1.1709565208355574E-2</v>
      </c>
    </row>
    <row r="25" spans="1:21" ht="40.5" customHeight="1" x14ac:dyDescent="0.4">
      <c r="A25" s="42" t="s">
        <v>105</v>
      </c>
      <c r="C25" s="25">
        <v>0</v>
      </c>
      <c r="D25" s="49"/>
      <c r="E25" s="25">
        <v>0</v>
      </c>
      <c r="F25" s="49"/>
      <c r="G25" s="25">
        <v>0</v>
      </c>
      <c r="H25" s="49"/>
      <c r="I25" s="25">
        <f t="shared" si="0"/>
        <v>0</v>
      </c>
      <c r="J25" s="49"/>
      <c r="K25" s="33">
        <f t="shared" si="1"/>
        <v>0</v>
      </c>
      <c r="L25" s="49"/>
      <c r="M25" s="25">
        <v>0</v>
      </c>
      <c r="N25" s="49"/>
      <c r="O25" s="25">
        <v>0</v>
      </c>
      <c r="P25" s="49"/>
      <c r="Q25" s="25">
        <v>66338750</v>
      </c>
      <c r="R25" s="49"/>
      <c r="S25" s="25">
        <f t="shared" si="2"/>
        <v>66338750</v>
      </c>
      <c r="T25" s="49"/>
      <c r="U25" s="33">
        <f t="shared" si="3"/>
        <v>9.6005960760819908E-3</v>
      </c>
    </row>
    <row r="26" spans="1:21" ht="40.5" customHeight="1" thickBot="1" x14ac:dyDescent="0.45">
      <c r="A26" s="42" t="s">
        <v>101</v>
      </c>
      <c r="C26" s="28">
        <v>0</v>
      </c>
      <c r="D26" s="49"/>
      <c r="E26" s="28">
        <v>0</v>
      </c>
      <c r="F26" s="49"/>
      <c r="G26" s="28">
        <v>0</v>
      </c>
      <c r="H26" s="49"/>
      <c r="I26" s="28">
        <f t="shared" si="0"/>
        <v>0</v>
      </c>
      <c r="J26" s="49"/>
      <c r="K26" s="101">
        <f t="shared" si="1"/>
        <v>0</v>
      </c>
      <c r="L26" s="49"/>
      <c r="M26" s="28">
        <v>0</v>
      </c>
      <c r="N26" s="49"/>
      <c r="O26" s="28">
        <v>0</v>
      </c>
      <c r="P26" s="49"/>
      <c r="Q26" s="28">
        <v>49681714</v>
      </c>
      <c r="R26" s="49"/>
      <c r="S26" s="28">
        <f t="shared" si="2"/>
        <v>49681714</v>
      </c>
      <c r="T26" s="49"/>
      <c r="U26" s="101">
        <f t="shared" si="3"/>
        <v>7.189976725238684E-3</v>
      </c>
    </row>
    <row r="27" spans="1:21" ht="40.5" customHeight="1" thickBot="1" x14ac:dyDescent="0.45">
      <c r="A27" s="42"/>
      <c r="C27" s="44">
        <f>SUM(C10:C26)</f>
        <v>218000000</v>
      </c>
      <c r="D27" s="51"/>
      <c r="E27" s="44">
        <f>SUM(E10:E26)</f>
        <v>53116287939</v>
      </c>
      <c r="F27" s="51"/>
      <c r="G27" s="44">
        <f>SUM(G10:G26)</f>
        <v>1064097243</v>
      </c>
      <c r="H27" s="51"/>
      <c r="I27" s="44">
        <f>SUM(I10:I26)</f>
        <v>54398385182</v>
      </c>
      <c r="J27" s="51"/>
      <c r="K27" s="44">
        <f>SUM(K10:K26)</f>
        <v>100</v>
      </c>
      <c r="L27" s="51"/>
      <c r="M27" s="44">
        <f>SUM(M10:M26)</f>
        <v>24502478084</v>
      </c>
      <c r="N27" s="51"/>
      <c r="O27" s="44">
        <f>SUM(O10:O26)</f>
        <v>245114898847</v>
      </c>
      <c r="P27" s="51"/>
      <c r="Q27" s="44">
        <f>SUM(Q10:Q26)</f>
        <v>421368364728</v>
      </c>
      <c r="R27" s="51"/>
      <c r="S27" s="44">
        <f>SUM(S10:S26)</f>
        <v>690985741659</v>
      </c>
      <c r="T27" s="51"/>
      <c r="U27" s="44">
        <f>SUM(U10:U26)</f>
        <v>100</v>
      </c>
    </row>
    <row r="28" spans="1:21" ht="16.5" thickTop="1" x14ac:dyDescent="0.4"/>
    <row r="29" spans="1:21" ht="22.5" hidden="1" x14ac:dyDescent="0.4">
      <c r="C29" s="25">
        <v>218000000</v>
      </c>
      <c r="D29" s="25"/>
      <c r="E29" s="25">
        <v>53116287939</v>
      </c>
      <c r="F29" s="25"/>
      <c r="G29" s="25">
        <v>1064097243</v>
      </c>
      <c r="H29" s="25"/>
      <c r="I29" s="25"/>
      <c r="J29" s="25"/>
      <c r="K29" s="25"/>
      <c r="L29" s="25"/>
      <c r="M29" s="25">
        <v>24502478084</v>
      </c>
      <c r="N29" s="25"/>
      <c r="O29" s="25">
        <v>245114898847</v>
      </c>
      <c r="P29" s="25"/>
      <c r="Q29" s="25">
        <v>421368364728</v>
      </c>
      <c r="R29" s="25"/>
      <c r="S29" s="25"/>
      <c r="T29" s="25"/>
      <c r="U29" s="25"/>
    </row>
    <row r="30" spans="1:21" ht="22.5" hidden="1" x14ac:dyDescent="0.4">
      <c r="C30" s="25">
        <f>C29-C27</f>
        <v>0</v>
      </c>
      <c r="D30" s="25"/>
      <c r="E30" s="25">
        <f>E29-E27</f>
        <v>0</v>
      </c>
      <c r="F30" s="25"/>
      <c r="G30" s="25">
        <f>G29-G27</f>
        <v>0</v>
      </c>
      <c r="H30" s="25"/>
      <c r="I30" s="25"/>
      <c r="J30" s="25"/>
      <c r="K30" s="25"/>
      <c r="L30" s="25"/>
      <c r="M30" s="25">
        <f>M29-M27</f>
        <v>0</v>
      </c>
      <c r="N30" s="25"/>
      <c r="O30" s="25">
        <f>O29-O27</f>
        <v>0</v>
      </c>
      <c r="P30" s="25"/>
      <c r="Q30" s="25">
        <f>Q29-Q27</f>
        <v>0</v>
      </c>
      <c r="R30" s="25"/>
      <c r="S30" s="25"/>
      <c r="T30" s="25"/>
      <c r="U30" s="25"/>
    </row>
  </sheetData>
  <sortState xmlns:xlrd2="http://schemas.microsoft.com/office/spreadsheetml/2017/richdata2" ref="A10:U26">
    <sortCondition descending="1" ref="S10:S26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صورت وضعیت پرتفوی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2025-11-25T07:58:22Z</cp:lastPrinted>
  <dcterms:created xsi:type="dcterms:W3CDTF">2025-11-22T11:31:26Z</dcterms:created>
  <dcterms:modified xsi:type="dcterms:W3CDTF">2025-11-30T12:17:31Z</dcterms:modified>
</cp:coreProperties>
</file>