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4\14040431\"/>
    </mc:Choice>
  </mc:AlternateContent>
  <xr:revisionPtr revIDLastSave="0" documentId="13_ncr:1_{DF1C3142-5661-472C-8645-68F6A4DD54F2}" xr6:coauthVersionLast="47" xr6:coauthVersionMax="47" xr10:uidLastSave="{00000000-0000-0000-0000-000000000000}"/>
  <bookViews>
    <workbookView xWindow="-120" yWindow="-120" windowWidth="29040" windowHeight="15840" tabRatio="931" firstSheet="10" activeTab="18" xr2:uid="{00000000-000D-0000-FFFF-FFFF00000000}"/>
  </bookViews>
  <sheets>
    <sheet name="صورت وضعیت" sheetId="22" r:id="rId1"/>
    <sheet name="سهام" sheetId="2" r:id="rId2"/>
    <sheet name="اوراق مشتقه" sheetId="3" r:id="rId3"/>
    <sheet name="واحدهای صندوق" sheetId="4" r:id="rId4"/>
    <sheet name="سپرده" sheetId="7" r:id="rId5"/>
    <sheet name="درآمد" sheetId="8" r:id="rId6"/>
    <sheet name="سرمایه گذاری در سهام" sheetId="9" r:id="rId7"/>
    <sheet name="سرمایه گذاری در واحد صندوق" sheetId="10" r:id="rId8"/>
    <sheet name="سرمایه گذاری در اوراق" sheetId="11" r:id="rId9"/>
    <sheet name="سرمایه گذاری در سپرده بانکی" sheetId="13" r:id="rId10"/>
    <sheet name="سایر درآمد ها" sheetId="14" r:id="rId11"/>
    <sheet name="درآمد سود سهام و اوراق و صندوق" sheetId="15" r:id="rId12"/>
    <sheet name="سود سپرده بانکی" sheetId="18" r:id="rId13"/>
    <sheet name="درآمد ناشی از تغییر قیمت سهام" sheetId="21" r:id="rId14"/>
    <sheet name="درآمد ناشی از تغییر قیمت صندوق" sheetId="23" r:id="rId15"/>
    <sheet name="درآمد ناشی از فروش سهام" sheetId="19" r:id="rId16"/>
    <sheet name="درآمد ناشی از فروش صندوق" sheetId="24" r:id="rId17"/>
    <sheet name="درآمد اعمال اختیار" sheetId="20" r:id="rId18"/>
    <sheet name="درآمد ناشی از فروش اوراق" sheetId="25" r:id="rId19"/>
  </sheets>
  <definedNames>
    <definedName name="_xlnm._FilterDatabase" localSheetId="17" hidden="1">'درآمد اعمال اختیار'!$A$8:$P$12</definedName>
    <definedName name="_xlnm._FilterDatabase" localSheetId="4" hidden="1">سپرده!$A$8:$M$12</definedName>
    <definedName name="_xlnm._FilterDatabase" localSheetId="9" hidden="1">'سرمایه گذاری در سپرده بانکی'!$A$9:$J$12</definedName>
    <definedName name="_xlnm._FilterDatabase" localSheetId="12" hidden="1">'سود سپرده بانکی'!$A$8:$M$11</definedName>
    <definedName name="_xlnm.Print_Area" localSheetId="2">'اوراق مشتقه'!$A$1:$V$18</definedName>
    <definedName name="_xlnm.Print_Area" localSheetId="5">درآمد!$A$1:$J$14</definedName>
    <definedName name="_xlnm.Print_Area" localSheetId="17">'درآمد اعمال اختیار'!$A$1:$P$13</definedName>
    <definedName name="_xlnm.Print_Area" localSheetId="11">'درآمد سود سهام و اوراق و صندوق'!$A$1:$N$43</definedName>
    <definedName name="_xlnm.Print_Area" localSheetId="13">'درآمد ناشی از تغییر قیمت سهام'!$A$1:$S$48</definedName>
    <definedName name="_xlnm.Print_Area" localSheetId="14">'درآمد ناشی از تغییر قیمت صندوق'!$A$1:$R$17</definedName>
    <definedName name="_xlnm.Print_Area" localSheetId="18">'درآمد ناشی از فروش اوراق'!$A$1:$R$12</definedName>
    <definedName name="_xlnm.Print_Area" localSheetId="15">'درآمد ناشی از فروش سهام'!$A$1:$S$22</definedName>
    <definedName name="_xlnm.Print_Area" localSheetId="16">'درآمد ناشی از فروش صندوق'!$A$1:$R$26</definedName>
    <definedName name="_xlnm.Print_Area" localSheetId="10">'سایر درآمد ها'!$A$1:$F$9</definedName>
    <definedName name="_xlnm.Print_Area" localSheetId="4">سپرده!$A$1:$L$13</definedName>
    <definedName name="_xlnm.Print_Area" localSheetId="8">'سرمایه گذاری در اوراق'!$A$1:$V$13</definedName>
    <definedName name="_xlnm.Print_Area" localSheetId="9">'سرمایه گذاری در سپرده بانکی'!$A$1:$J$13</definedName>
    <definedName name="_xlnm.Print_Area" localSheetId="6">'سرمایه گذاری در سهام'!$A$1:$V$38</definedName>
    <definedName name="_xlnm.Print_Area" localSheetId="7">'سرمایه گذاری در واحد صندوق'!$A$1:$V$27</definedName>
    <definedName name="_xlnm.Print_Area" localSheetId="1">سهام!$A$1:$AA$30</definedName>
    <definedName name="_xlnm.Print_Area" localSheetId="12">'سود سپرده بانکی'!$A$1:$N$12</definedName>
    <definedName name="_xlnm.Print_Area" localSheetId="0">'صورت وضعیت'!$A$1:$I$22</definedName>
    <definedName name="_xlnm.Print_Area" localSheetId="3">'واحدهای صندوق'!$A$1:$Z$18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1" l="1"/>
  <c r="G16" i="21"/>
  <c r="G17" i="21"/>
  <c r="G18" i="21"/>
  <c r="G19" i="21"/>
  <c r="G20" i="21"/>
  <c r="G21" i="21"/>
  <c r="G22" i="21"/>
  <c r="G14" i="21"/>
  <c r="T14" i="21"/>
  <c r="O15" i="21"/>
  <c r="O16" i="21"/>
  <c r="O17" i="21"/>
  <c r="O18" i="21"/>
  <c r="O19" i="21"/>
  <c r="O20" i="21"/>
  <c r="O21" i="21"/>
  <c r="O22" i="21"/>
  <c r="O14" i="21"/>
  <c r="O12" i="20" l="1"/>
  <c r="E37" i="9"/>
  <c r="C37" i="9"/>
  <c r="G37" i="9"/>
  <c r="Q37" i="9"/>
  <c r="O37" i="9"/>
  <c r="M37" i="9"/>
  <c r="I11" i="7"/>
  <c r="I10" i="7"/>
  <c r="I9" i="7"/>
  <c r="Y11" i="4"/>
  <c r="Y10" i="4"/>
  <c r="O17" i="4"/>
  <c r="M17" i="4"/>
  <c r="K17" i="4"/>
  <c r="I17" i="4"/>
  <c r="G17" i="4"/>
  <c r="E17" i="4"/>
  <c r="C17" i="4"/>
  <c r="Y11" i="2" l="1"/>
  <c r="E12" i="8" l="1"/>
  <c r="E11" i="8"/>
  <c r="M12" i="11"/>
  <c r="I10" i="19"/>
  <c r="I9" i="19"/>
  <c r="Q10" i="19"/>
  <c r="Q11" i="19"/>
  <c r="Q12" i="19"/>
  <c r="Q13" i="19"/>
  <c r="Q14" i="19"/>
  <c r="Q15" i="19"/>
  <c r="Q16" i="19"/>
  <c r="Q17" i="19"/>
  <c r="Q18" i="19"/>
  <c r="Q19" i="19"/>
  <c r="Q20" i="19"/>
  <c r="Q9" i="19"/>
  <c r="I10" i="24"/>
  <c r="I11" i="24"/>
  <c r="I12" i="24"/>
  <c r="I13" i="24"/>
  <c r="I9" i="24"/>
  <c r="Q10" i="24"/>
  <c r="Q11" i="24"/>
  <c r="Q12" i="24"/>
  <c r="Q25" i="24" s="1"/>
  <c r="Q28" i="10" s="1"/>
  <c r="Q13" i="24"/>
  <c r="Q14" i="24"/>
  <c r="Q15" i="24"/>
  <c r="Q16" i="24"/>
  <c r="Q17" i="24"/>
  <c r="Q18" i="24"/>
  <c r="Q19" i="24"/>
  <c r="Q20" i="24"/>
  <c r="Q21" i="24"/>
  <c r="Q22" i="24"/>
  <c r="Q23" i="24"/>
  <c r="Q24" i="24"/>
  <c r="Q9" i="24"/>
  <c r="Q10" i="25"/>
  <c r="Q11" i="11" s="1"/>
  <c r="S11" i="11" s="1"/>
  <c r="Q9" i="25"/>
  <c r="Q10" i="11" s="1"/>
  <c r="M11" i="25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10" i="9"/>
  <c r="K21" i="19"/>
  <c r="M21" i="19"/>
  <c r="O21" i="19"/>
  <c r="C21" i="19"/>
  <c r="E21" i="19"/>
  <c r="I25" i="24"/>
  <c r="G28" i="10" s="1"/>
  <c r="I15" i="23"/>
  <c r="Q15" i="23"/>
  <c r="O16" i="23"/>
  <c r="M16" i="23"/>
  <c r="K16" i="23"/>
  <c r="E16" i="23"/>
  <c r="G16" i="23"/>
  <c r="C16" i="23"/>
  <c r="I15" i="20"/>
  <c r="O15" i="20"/>
  <c r="K12" i="20"/>
  <c r="M12" i="20"/>
  <c r="G12" i="20"/>
  <c r="I12" i="20"/>
  <c r="K11" i="25"/>
  <c r="I11" i="25"/>
  <c r="G11" i="25"/>
  <c r="E11" i="25"/>
  <c r="C11" i="25"/>
  <c r="O25" i="24"/>
  <c r="M25" i="24"/>
  <c r="K25" i="24"/>
  <c r="G25" i="24"/>
  <c r="E25" i="24"/>
  <c r="C25" i="24"/>
  <c r="A3" i="19"/>
  <c r="A2" i="19"/>
  <c r="A1" i="19"/>
  <c r="C23" i="21"/>
  <c r="C33" i="21" s="1"/>
  <c r="C47" i="21" s="1"/>
  <c r="O23" i="21"/>
  <c r="O33" i="21" s="1"/>
  <c r="O47" i="21" s="1"/>
  <c r="E23" i="21"/>
  <c r="E33" i="21" s="1"/>
  <c r="E47" i="21" s="1"/>
  <c r="K23" i="21"/>
  <c r="K33" i="21" s="1"/>
  <c r="K47" i="21" s="1"/>
  <c r="M23" i="21"/>
  <c r="M33" i="21" s="1"/>
  <c r="M47" i="21" s="1"/>
  <c r="I16" i="9"/>
  <c r="I17" i="9"/>
  <c r="I18" i="9"/>
  <c r="I19" i="9"/>
  <c r="I20" i="9"/>
  <c r="I21" i="9"/>
  <c r="I22" i="9"/>
  <c r="I23" i="9"/>
  <c r="I24" i="9"/>
  <c r="A3" i="20"/>
  <c r="A2" i="20"/>
  <c r="A1" i="20"/>
  <c r="I12" i="23"/>
  <c r="I10" i="23"/>
  <c r="I11" i="23"/>
  <c r="I9" i="23"/>
  <c r="I13" i="23"/>
  <c r="I14" i="23"/>
  <c r="K18" i="23"/>
  <c r="Q14" i="23"/>
  <c r="Q10" i="23"/>
  <c r="Q13" i="23"/>
  <c r="Q9" i="23"/>
  <c r="Q16" i="23" s="1"/>
  <c r="Q11" i="23"/>
  <c r="Q12" i="23"/>
  <c r="I13" i="21"/>
  <c r="I40" i="21"/>
  <c r="I39" i="21"/>
  <c r="I11" i="21"/>
  <c r="I37" i="21"/>
  <c r="I36" i="21"/>
  <c r="I43" i="21"/>
  <c r="I45" i="21"/>
  <c r="I44" i="21"/>
  <c r="I38" i="21"/>
  <c r="I42" i="21"/>
  <c r="I12" i="21"/>
  <c r="I35" i="21"/>
  <c r="I9" i="21"/>
  <c r="I46" i="21"/>
  <c r="I10" i="21"/>
  <c r="I34" i="21"/>
  <c r="I41" i="21"/>
  <c r="Q13" i="21"/>
  <c r="Q40" i="21"/>
  <c r="Q39" i="21"/>
  <c r="Q11" i="21"/>
  <c r="Q37" i="21"/>
  <c r="Q36" i="21"/>
  <c r="Q43" i="21"/>
  <c r="Q45" i="21"/>
  <c r="Q44" i="21"/>
  <c r="Q38" i="21"/>
  <c r="Q42" i="21"/>
  <c r="Q12" i="21"/>
  <c r="Q35" i="21"/>
  <c r="Q9" i="21"/>
  <c r="Q46" i="21"/>
  <c r="Q10" i="21"/>
  <c r="Q34" i="21"/>
  <c r="Q41" i="21"/>
  <c r="A3" i="21"/>
  <c r="A2" i="21"/>
  <c r="A1" i="21"/>
  <c r="C15" i="11"/>
  <c r="M15" i="11"/>
  <c r="M14" i="11"/>
  <c r="C14" i="11"/>
  <c r="M39" i="9"/>
  <c r="C39" i="9"/>
  <c r="P42" i="15"/>
  <c r="R42" i="15"/>
  <c r="G15" i="15"/>
  <c r="M11" i="15"/>
  <c r="M10" i="15"/>
  <c r="G41" i="15"/>
  <c r="G40" i="15"/>
  <c r="M41" i="15"/>
  <c r="M40" i="15"/>
  <c r="A34" i="15"/>
  <c r="A33" i="15"/>
  <c r="A32" i="15"/>
  <c r="A22" i="15"/>
  <c r="A21" i="15"/>
  <c r="A20" i="15"/>
  <c r="A3" i="15"/>
  <c r="A2" i="15"/>
  <c r="A1" i="15"/>
  <c r="C18" i="15"/>
  <c r="E18" i="15"/>
  <c r="I18" i="15"/>
  <c r="O18" i="15" s="1"/>
  <c r="K18" i="15"/>
  <c r="M30" i="15"/>
  <c r="R30" i="15" s="1"/>
  <c r="K30" i="15"/>
  <c r="C28" i="10" s="1"/>
  <c r="G16" i="15"/>
  <c r="G17" i="15"/>
  <c r="M12" i="15"/>
  <c r="M13" i="15"/>
  <c r="M14" i="15"/>
  <c r="M15" i="15"/>
  <c r="M16" i="15"/>
  <c r="M17" i="15"/>
  <c r="M9" i="15"/>
  <c r="S10" i="11" l="1"/>
  <c r="S12" i="11" s="1"/>
  <c r="E10" i="8" s="1"/>
  <c r="Q12" i="11"/>
  <c r="G18" i="15"/>
  <c r="P30" i="15"/>
  <c r="M28" i="10"/>
  <c r="S37" i="9"/>
  <c r="Q21" i="19"/>
  <c r="Q24" i="19" s="1"/>
  <c r="Q23" i="21"/>
  <c r="Q33" i="21" s="1"/>
  <c r="Q47" i="21" s="1"/>
  <c r="I28" i="24"/>
  <c r="Q28" i="24"/>
  <c r="Q11" i="25"/>
  <c r="O11" i="25"/>
  <c r="I16" i="23"/>
  <c r="K49" i="21"/>
  <c r="I19" i="23"/>
  <c r="E28" i="10"/>
  <c r="I28" i="10" s="1"/>
  <c r="M18" i="15"/>
  <c r="A3" i="14"/>
  <c r="A2" i="14"/>
  <c r="A1" i="14"/>
  <c r="G14" i="13"/>
  <c r="G15" i="13" s="1"/>
  <c r="C14" i="13"/>
  <c r="C15" i="13" s="1"/>
  <c r="I14" i="18"/>
  <c r="C14" i="18"/>
  <c r="C11" i="18"/>
  <c r="E11" i="18"/>
  <c r="I11" i="18"/>
  <c r="K11" i="18"/>
  <c r="G10" i="18"/>
  <c r="G9" i="18"/>
  <c r="G11" i="18" s="1"/>
  <c r="G14" i="18" s="1"/>
  <c r="M10" i="18"/>
  <c r="M9" i="18"/>
  <c r="M11" i="18" s="1"/>
  <c r="M14" i="18" s="1"/>
  <c r="A3" i="18"/>
  <c r="A2" i="18"/>
  <c r="A1" i="18"/>
  <c r="E12" i="13"/>
  <c r="E11" i="13"/>
  <c r="E10" i="13"/>
  <c r="I11" i="13"/>
  <c r="I10" i="13"/>
  <c r="I12" i="13" s="1"/>
  <c r="A3" i="13"/>
  <c r="A2" i="13"/>
  <c r="A1" i="13"/>
  <c r="U11" i="11"/>
  <c r="U10" i="11"/>
  <c r="U12" i="11" s="1"/>
  <c r="A3" i="11"/>
  <c r="A2" i="11"/>
  <c r="A1" i="11"/>
  <c r="I11" i="10"/>
  <c r="I12" i="10"/>
  <c r="I13" i="10"/>
  <c r="I14" i="10"/>
  <c r="I15" i="10"/>
  <c r="I16" i="10"/>
  <c r="I17" i="10"/>
  <c r="I18" i="10"/>
  <c r="I19" i="10"/>
  <c r="I20" i="10"/>
  <c r="I22" i="10"/>
  <c r="I23" i="10"/>
  <c r="I24" i="10"/>
  <c r="I25" i="10"/>
  <c r="I21" i="10"/>
  <c r="I10" i="10"/>
  <c r="S11" i="10"/>
  <c r="S12" i="10"/>
  <c r="S13" i="10"/>
  <c r="S14" i="10"/>
  <c r="S15" i="10"/>
  <c r="S16" i="10"/>
  <c r="S17" i="10"/>
  <c r="S18" i="10"/>
  <c r="S19" i="10"/>
  <c r="S20" i="10"/>
  <c r="S22" i="10"/>
  <c r="S23" i="10"/>
  <c r="S24" i="10"/>
  <c r="S25" i="10"/>
  <c r="S21" i="10"/>
  <c r="S10" i="10"/>
  <c r="A3" i="9"/>
  <c r="A2" i="9"/>
  <c r="A1" i="9"/>
  <c r="A3" i="10"/>
  <c r="A2" i="10"/>
  <c r="A1" i="10"/>
  <c r="C26" i="10"/>
  <c r="C29" i="10" s="1"/>
  <c r="E26" i="10"/>
  <c r="G26" i="10"/>
  <c r="G29" i="10" s="1"/>
  <c r="M26" i="10"/>
  <c r="M29" i="10" s="1"/>
  <c r="O26" i="10"/>
  <c r="Q26" i="10"/>
  <c r="Q29" i="10" s="1"/>
  <c r="I12" i="9"/>
  <c r="I11" i="9"/>
  <c r="I13" i="9"/>
  <c r="I14" i="9"/>
  <c r="I15" i="9"/>
  <c r="I25" i="9"/>
  <c r="I26" i="9"/>
  <c r="I27" i="9"/>
  <c r="I28" i="9"/>
  <c r="I29" i="9"/>
  <c r="I30" i="9"/>
  <c r="I31" i="9"/>
  <c r="I32" i="9"/>
  <c r="I33" i="9"/>
  <c r="I34" i="9"/>
  <c r="I35" i="9"/>
  <c r="I36" i="9"/>
  <c r="I10" i="9"/>
  <c r="A3" i="7"/>
  <c r="A2" i="7"/>
  <c r="A1" i="7"/>
  <c r="C40" i="9"/>
  <c r="M40" i="9"/>
  <c r="I10" i="8"/>
  <c r="I11" i="8"/>
  <c r="I12" i="8"/>
  <c r="C15" i="7"/>
  <c r="I12" i="7"/>
  <c r="I15" i="7" s="1"/>
  <c r="K10" i="7"/>
  <c r="K11" i="7"/>
  <c r="C12" i="7"/>
  <c r="E12" i="7"/>
  <c r="E15" i="7" s="1"/>
  <c r="G12" i="7"/>
  <c r="G15" i="7" s="1"/>
  <c r="O20" i="4"/>
  <c r="M20" i="4"/>
  <c r="I20" i="4"/>
  <c r="K20" i="4"/>
  <c r="W20" i="4"/>
  <c r="C20" i="4"/>
  <c r="E20" i="4"/>
  <c r="G20" i="4"/>
  <c r="Q17" i="4"/>
  <c r="U17" i="4"/>
  <c r="U20" i="4" s="1"/>
  <c r="W17" i="4"/>
  <c r="Y12" i="4"/>
  <c r="Y13" i="4"/>
  <c r="Y14" i="4"/>
  <c r="Y15" i="4"/>
  <c r="Y16" i="4"/>
  <c r="A3" i="4"/>
  <c r="A2" i="4"/>
  <c r="A1" i="4"/>
  <c r="A3" i="3"/>
  <c r="A2" i="3"/>
  <c r="A1" i="3"/>
  <c r="W21" i="4" l="1"/>
  <c r="Q39" i="9"/>
  <c r="Q40" i="9" s="1"/>
  <c r="Q14" i="11"/>
  <c r="Q15" i="11" s="1"/>
  <c r="I37" i="9"/>
  <c r="E29" i="10"/>
  <c r="Q50" i="21"/>
  <c r="O39" i="9"/>
  <c r="Q19" i="23"/>
  <c r="O28" i="10"/>
  <c r="O29" i="10" s="1"/>
  <c r="K14" i="9"/>
  <c r="S26" i="10"/>
  <c r="I26" i="10"/>
  <c r="E8" i="8"/>
  <c r="K9" i="7"/>
  <c r="K12" i="7"/>
  <c r="K15" i="7" s="1"/>
  <c r="Y17" i="4"/>
  <c r="Y20" i="4" s="1"/>
  <c r="Q19" i="4"/>
  <c r="Q20" i="4" s="1"/>
  <c r="S28" i="10" l="1"/>
  <c r="U17" i="10"/>
  <c r="E9" i="8"/>
  <c r="I9" i="8" s="1"/>
  <c r="S29" i="10"/>
  <c r="K16" i="10"/>
  <c r="I29" i="10"/>
  <c r="O40" i="9"/>
  <c r="S39" i="9"/>
  <c r="S40" i="9" s="1"/>
  <c r="I8" i="8"/>
  <c r="K25" i="10"/>
  <c r="K10" i="10"/>
  <c r="K11" i="10"/>
  <c r="K19" i="10"/>
  <c r="K12" i="10"/>
  <c r="K20" i="10"/>
  <c r="K13" i="10"/>
  <c r="K14" i="10"/>
  <c r="K23" i="10"/>
  <c r="K17" i="10"/>
  <c r="K15" i="10"/>
  <c r="K21" i="10"/>
  <c r="K24" i="10"/>
  <c r="K18" i="10"/>
  <c r="K22" i="10"/>
  <c r="U20" i="10"/>
  <c r="U19" i="10"/>
  <c r="U13" i="10"/>
  <c r="U21" i="10"/>
  <c r="U16" i="10"/>
  <c r="U22" i="10"/>
  <c r="U14" i="10"/>
  <c r="U12" i="10"/>
  <c r="U18" i="10"/>
  <c r="U10" i="10"/>
  <c r="U23" i="10"/>
  <c r="U11" i="10"/>
  <c r="K16" i="9"/>
  <c r="K20" i="9"/>
  <c r="K23" i="9"/>
  <c r="K19" i="9"/>
  <c r="K22" i="9"/>
  <c r="K18" i="9"/>
  <c r="K17" i="9"/>
  <c r="K21" i="9"/>
  <c r="K24" i="9"/>
  <c r="U25" i="9"/>
  <c r="U24" i="9"/>
  <c r="U17" i="9"/>
  <c r="U18" i="9"/>
  <c r="U19" i="9"/>
  <c r="U20" i="9"/>
  <c r="U21" i="9"/>
  <c r="U22" i="9"/>
  <c r="U23" i="9"/>
  <c r="U16" i="9"/>
  <c r="K10" i="9"/>
  <c r="K27" i="9"/>
  <c r="K35" i="9"/>
  <c r="K15" i="9"/>
  <c r="K11" i="9"/>
  <c r="U25" i="10"/>
  <c r="U15" i="10"/>
  <c r="U24" i="10"/>
  <c r="U12" i="9"/>
  <c r="U29" i="9"/>
  <c r="U10" i="9"/>
  <c r="U33" i="9"/>
  <c r="U26" i="9"/>
  <c r="U13" i="9"/>
  <c r="U34" i="9"/>
  <c r="U28" i="9"/>
  <c r="U14" i="9"/>
  <c r="U11" i="9"/>
  <c r="U27" i="9"/>
  <c r="U31" i="9"/>
  <c r="U15" i="9"/>
  <c r="U35" i="9"/>
  <c r="U32" i="9"/>
  <c r="U30" i="9"/>
  <c r="U36" i="9"/>
  <c r="K28" i="9"/>
  <c r="K25" i="9"/>
  <c r="K34" i="9"/>
  <c r="K30" i="9"/>
  <c r="K36" i="9"/>
  <c r="K33" i="9"/>
  <c r="K12" i="9"/>
  <c r="K13" i="9"/>
  <c r="K31" i="9"/>
  <c r="K29" i="9"/>
  <c r="K32" i="9"/>
  <c r="K26" i="9"/>
  <c r="U37" i="9" l="1"/>
  <c r="I13" i="8"/>
  <c r="E13" i="8"/>
  <c r="K37" i="9"/>
  <c r="G9" i="8"/>
  <c r="G10" i="8"/>
  <c r="G11" i="8"/>
  <c r="K26" i="10"/>
  <c r="U26" i="10"/>
  <c r="G12" i="8" l="1"/>
  <c r="E16" i="8"/>
  <c r="G8" i="8"/>
  <c r="G13" i="8" s="1"/>
  <c r="W32" i="2"/>
  <c r="U32" i="2"/>
  <c r="Y17" i="2"/>
  <c r="Y22" i="2"/>
  <c r="Y12" i="2"/>
  <c r="Y25" i="2"/>
  <c r="Y21" i="2"/>
  <c r="Y26" i="2"/>
  <c r="Y24" i="2"/>
  <c r="Y13" i="2"/>
  <c r="Y23" i="2"/>
  <c r="Y20" i="2"/>
  <c r="Y15" i="2"/>
  <c r="Y27" i="2"/>
  <c r="Y16" i="2"/>
  <c r="Y28" i="2"/>
  <c r="Y14" i="2"/>
  <c r="Y19" i="2"/>
  <c r="Y18" i="2"/>
  <c r="C29" i="2"/>
  <c r="E29" i="2"/>
  <c r="E32" i="2" s="1"/>
  <c r="G29" i="2"/>
  <c r="G32" i="2" s="1"/>
  <c r="I29" i="2"/>
  <c r="I32" i="2" s="1"/>
  <c r="K29" i="2"/>
  <c r="K32" i="2" s="1"/>
  <c r="M29" i="2"/>
  <c r="M32" i="2" s="1"/>
  <c r="O29" i="2"/>
  <c r="O32" i="2" s="1"/>
  <c r="Q29" i="2"/>
  <c r="U29" i="2"/>
  <c r="W29" i="2"/>
  <c r="Q31" i="2" l="1"/>
  <c r="Q32" i="2" s="1"/>
  <c r="C32" i="2"/>
  <c r="W33" i="2"/>
  <c r="Y29" i="2"/>
  <c r="Y32" i="2" s="1"/>
  <c r="I21" i="19"/>
  <c r="G39" i="9" s="1"/>
  <c r="G21" i="19"/>
  <c r="G40" i="9" l="1"/>
  <c r="I24" i="19"/>
  <c r="I23" i="21"/>
  <c r="I33" i="21" s="1"/>
  <c r="I47" i="21" s="1"/>
  <c r="G23" i="21"/>
  <c r="G33" i="21" s="1"/>
  <c r="G47" i="21" s="1"/>
  <c r="E39" i="9" l="1"/>
  <c r="I50" i="21"/>
  <c r="E40" i="9" l="1"/>
  <c r="I39" i="9"/>
  <c r="I40" i="9" s="1"/>
</calcChain>
</file>

<file path=xl/sharedStrings.xml><?xml version="1.0" encoding="utf-8"?>
<sst xmlns="http://schemas.openxmlformats.org/spreadsheetml/2006/main" count="573" uniqueCount="182">
  <si>
    <t>صندوق سرمایه‌گذاری اختصاصی بازارگردانی لاجورد دماوند</t>
  </si>
  <si>
    <t>صورت وضعیت پرتفوی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</si>
  <si>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</si>
  <si>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</si>
  <si>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</si>
  <si>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</si>
  <si>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</si>
  <si>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</si>
  <si>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</si>
  <si>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</si>
  <si>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</si>
  <si>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</si>
  <si>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</si>
  <si>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</si>
  <si>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</si>
  <si>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</si>
  <si>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</si>
  <si>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</si>
  <si>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</si>
  <si>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</si>
  <si>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</si>
  <si>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</si>
  <si>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</si>
  <si>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حفاری شمال</t>
  </si>
  <si>
    <t>فولاد خراسان</t>
  </si>
  <si>
    <t>صبا فولاد خلیج فارس</t>
  </si>
  <si>
    <t>داروسازی‌ کوثر</t>
  </si>
  <si>
    <t>سرمایه‌گذاری‌غدیر(هلدینگ‌</t>
  </si>
  <si>
    <t>بیمه اتکایی امین</t>
  </si>
  <si>
    <t>فولاد سیرجان ایرانیان</t>
  </si>
  <si>
    <t>لیزینگ اقتصاد نوین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</si>
  <si>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</si>
  <si>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</si>
  <si>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</si>
  <si>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</si>
  <si>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</si>
  <si>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</si>
  <si>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</si>
  <si>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</si>
  <si>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 خرید</t>
  </si>
  <si>
    <t>موقعیت فروش</t>
  </si>
  <si>
    <t>-</t>
  </si>
  <si>
    <t>1404/05/05</t>
  </si>
  <si>
    <t>1404/07/06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</si>
  <si>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</si>
  <si>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</si>
  <si>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</si>
  <si>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</si>
  <si>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</si>
  <si>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سرمایه گذاری آرامش-ثابت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</si>
  <si>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</si>
  <si>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</si>
  <si>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</si>
  <si>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</si>
  <si>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</si>
  <si>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</si>
  <si>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</si>
  <si>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</si>
  <si>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</si>
  <si>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</si>
  <si>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</si>
  <si>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</si>
  <si>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سایر درآمدها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</si>
  <si>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</si>
  <si>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</si>
  <si>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</si>
  <si>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</si>
  <si>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</si>
  <si>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</si>
  <si>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</si>
  <si>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صکوک اجاره وکغدیر707-بدون ضامن</t>
  </si>
  <si>
    <t>مشارکت ش تبریز52-3ماهه18%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</si>
  <si>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</si>
  <si>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</si>
  <si>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</si>
  <si>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</si>
  <si>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</si>
  <si>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</si>
  <si>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</si>
  <si>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</si>
  <si>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</si>
  <si>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</si>
  <si>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</si>
  <si>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1404/04/16</t>
  </si>
  <si>
    <t>درآمد سود</t>
  </si>
  <si>
    <t>خالص درآمد</t>
  </si>
  <si>
    <t>خالص بهای فروش</t>
  </si>
  <si>
    <t>ارزش دفتری</t>
  </si>
  <si>
    <t>کارمزد اعمال</t>
  </si>
  <si>
    <t>سود(زیان)اعمال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</si>
  <si>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</si>
  <si>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</si>
  <si>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</si>
  <si>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دوره یک ماهه منتهی به 31 تیر 1404</t>
  </si>
  <si>
    <t>1- سرمایه گذاری ها</t>
  </si>
  <si>
    <t>1-1- سرمایه گذاری در سهام و حق تقدم سهام</t>
  </si>
  <si>
    <t>به تاریخ 31 تیر 1404</t>
  </si>
  <si>
    <t>(مبالغ به ریال)</t>
  </si>
  <si>
    <t>نام اختیار معاملات سهام</t>
  </si>
  <si>
    <t>اختیارخرید فصبا-2600-14040706(ضفصبا7131)</t>
  </si>
  <si>
    <t>اختیارخرید فصبا-2800-14040706(ضفصبا7141)</t>
  </si>
  <si>
    <t>اختیارخرید فصبا-3000-14040706(ضفصبا7151)</t>
  </si>
  <si>
    <t>اختیارخرید فصبا-3400-14040706(ضفصبا7171)</t>
  </si>
  <si>
    <t>اختیارخرید فصبا-2200-14040505(ضفصبا5111)</t>
  </si>
  <si>
    <t>اختیارخرید فصبا-2600-14040505(ضفصبا5131)</t>
  </si>
  <si>
    <t>اختیارخرید فصبا-2400-14040706(ضفصبا7121)</t>
  </si>
  <si>
    <t>اختیارخرید فصبا-2200-14040706(ضفصبا7111)</t>
  </si>
  <si>
    <t>اختیارخرید فصبا-2400-14040505(ضفصبا5121)</t>
  </si>
  <si>
    <t>صندوق سرمایه گذاری سپر سرمایه بیدار- ثابت</t>
  </si>
  <si>
    <t>صندوق سرمایه گذاری سپید دماوند-ثابت</t>
  </si>
  <si>
    <t>صندوق سرمایه گذاری شمیم تابان-ثابت</t>
  </si>
  <si>
    <t>صندوق سرمایه گذاری اندیشه ورزان صباتامین -ثابت</t>
  </si>
  <si>
    <t>صندوق سرمایه گذاری اعتماد داریک-ثابت</t>
  </si>
  <si>
    <t>صندوق سرمایه گذاری نوع دوم نیلی دماوند-ثابت</t>
  </si>
  <si>
    <t>1-2- سرمایه‌گذاری در واحدهای صندوق های سرمایه گذاری</t>
  </si>
  <si>
    <t>1-3- سرمایه‌گذاری در  سپرده‌ بانکی</t>
  </si>
  <si>
    <t>بانک تجارت</t>
  </si>
  <si>
    <t>بانک سینا</t>
  </si>
  <si>
    <t>بانک قرض الحسنه رسالت</t>
  </si>
  <si>
    <t>2- درآمد حاصل از سرمایه گذاری ها</t>
  </si>
  <si>
    <t>2-1</t>
  </si>
  <si>
    <t>2-3</t>
  </si>
  <si>
    <t>2-4</t>
  </si>
  <si>
    <t>2-5</t>
  </si>
  <si>
    <t>درآمد حاصل از سرمایه گذاری در سپرده بانکی</t>
  </si>
  <si>
    <t>درآمد حاصل از سرمایه گذاری در سهام و حق تقدم سهام و اختیار معاملات سهام</t>
  </si>
  <si>
    <t>سرمایه‌گذاری‌غدیر(هلدینگ‌)</t>
  </si>
  <si>
    <t>بین المللی توسعه صنایع و معادن غدیر</t>
  </si>
  <si>
    <t>از ابتدای سال مالی تا پایان تیر ماه</t>
  </si>
  <si>
    <t>طی تیر ماه</t>
  </si>
  <si>
    <t>یک ماهه منتهی به 31 تیر 1404</t>
  </si>
  <si>
    <t>یادداشت 1-1-2</t>
  </si>
  <si>
    <t>یادداشت 2-1-2</t>
  </si>
  <si>
    <t>یادداشت 3-1-2</t>
  </si>
  <si>
    <t>صندوق سرمایه گذاری اعتماد هامرز-ثابت</t>
  </si>
  <si>
    <t>صندوق سرمایه گذاری یاقوت آگاه-ثابت</t>
  </si>
  <si>
    <t>صندوق سرمایه گذاری تداوم اطمینان تمدن-ثابت</t>
  </si>
  <si>
    <t>صندوق سرمایه گذاری آریا-ثابت</t>
  </si>
  <si>
    <t>صندوق سرمایه گذاری پاسارگاد-ثابت</t>
  </si>
  <si>
    <t>صندوق سرمایه گذاری اطمینان هیوا-ثابت</t>
  </si>
  <si>
    <t>صندوق سرمایه گذاری مشترک گنجینه مهر-ثابت</t>
  </si>
  <si>
    <t>صندوق سرمایه گذاری کیهان-ثابت</t>
  </si>
  <si>
    <t>صندوق سرمایه گذاری ثروت افزون فاخر-ثابت</t>
  </si>
  <si>
    <t>یادداشت 1-2-2</t>
  </si>
  <si>
    <t>یادداشت 2-2-2</t>
  </si>
  <si>
    <t>یادداشت 3-2-2</t>
  </si>
  <si>
    <t>2-2- درآمد حاصل از سرمایه گذاری در واحدهای صندوق</t>
  </si>
  <si>
    <t>2-3- درآمد حاصل از سرمایه گذاری در اوراق بهادار با درآمد ثابت</t>
  </si>
  <si>
    <t>یادداشت 1-3-2</t>
  </si>
  <si>
    <t>یادداشت 2-3-2</t>
  </si>
  <si>
    <t>یادداشت 3-3-2</t>
  </si>
  <si>
    <t>یادداشت 1-4-2</t>
  </si>
  <si>
    <t>2-4-1- سود سپرده بانکی</t>
  </si>
  <si>
    <t>2-5- سایر درآمدها</t>
  </si>
  <si>
    <t>درآمد حاصل از تنزیل سود سهام دریافتنی</t>
  </si>
  <si>
    <t>2-4- درآمد حاصل از سرمایه گذاری در سپرده بانکی</t>
  </si>
  <si>
    <t>2-1-1- درآمد سود سهام</t>
  </si>
  <si>
    <t>2-2-1- درآمد سود صندوق</t>
  </si>
  <si>
    <t>2-3-1- سود اوراق بهادار با درآمد ثابت</t>
  </si>
  <si>
    <t>سود (زیان) ناشی از تغییر قیمت</t>
  </si>
  <si>
    <t>اختیارخ فصبا-2600-14040706(ضفصبا7131)</t>
  </si>
  <si>
    <t>اختیارخ فصبا-2200-14040505(ضفصبا5111)</t>
  </si>
  <si>
    <t>اختیارخ فصبا-2200-14040706(ضفصبا7111)</t>
  </si>
  <si>
    <t>اختیارخ فصبا-3000-14040706(ضفصبا7151)</t>
  </si>
  <si>
    <t>اختیارخ فصبا-2400-14040505(ضفصبا5121)</t>
  </si>
  <si>
    <t>اختیارخ فصبا-2400-14040706(ضفصبا7121)</t>
  </si>
  <si>
    <t>اختیارخ فصبا-2600-14040505(ضفصبا5131)</t>
  </si>
  <si>
    <t>اختیارخ فصبا-3400-14040706(ضفصبا7171)</t>
  </si>
  <si>
    <t>اختیارخ فصبا-2800-14040706(ضفصبا7141)</t>
  </si>
  <si>
    <t>2-2-1- درآمد ناشی از تغییر قیمت سهام و اختیار معاملات سهام</t>
  </si>
  <si>
    <t xml:space="preserve">2-2-1- درآمد ناشی از تغییر قیمت واحد صندوق </t>
  </si>
  <si>
    <t>جمع نقل به صفحه بعد</t>
  </si>
  <si>
    <t>ادامه یادداشت 1-2-2</t>
  </si>
  <si>
    <t>جمع نقل از صفحه قبل</t>
  </si>
  <si>
    <t>2-1-3- سود حاصل از فروش سهام</t>
  </si>
  <si>
    <t>2-1-3- سود حاصل از فروش واحد صندوق</t>
  </si>
  <si>
    <t>سود ناشی از فروش</t>
  </si>
  <si>
    <t>سود (زیان) ناشی از فروش</t>
  </si>
  <si>
    <t>(زیان)اعمال</t>
  </si>
  <si>
    <t>2-1-3- (زیان) ناشی از اعمال اختیار معامله سهام</t>
  </si>
  <si>
    <t>2-1- درآمد حاصل از سرمایه گذاری در سهام و حق تقدم سهام و اختیار معاملات سهام</t>
  </si>
  <si>
    <t>سرما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</si>
</sst>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b/>
      <u/>
      <sz val="16"/>
      <name val="B Nazanin"/>
      <charset val="178"/>
    </font>
    <font>
      <sz val="16"/>
      <color indexed="8"/>
      <name val="B Nazanin"/>
      <charset val="178"/>
    </font>
    <font>
      <sz val="10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B Nazanin"/>
      <charset val="178"/>
    </font>
    <font>
      <b/>
      <sz val="16"/>
      <color rgb="FF000000"/>
      <name val="B Nazanin"/>
      <charset val="178"/>
    </font>
    <font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sz val="20"/>
      <color theme="1"/>
      <name val="B Nazanin"/>
      <charset val="178"/>
    </font>
    <font>
      <b/>
      <u/>
      <sz val="20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8"/>
      <color theme="1"/>
      <name val="B Nazanin"/>
      <charset val="178"/>
    </font>
    <font>
      <sz val="18"/>
      <color rgb="FF000000"/>
      <name val="B Nazanin"/>
      <charset val="178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b/>
      <sz val="14"/>
      <color rgb="FF000000"/>
      <name val="Arial"/>
      <family val="2"/>
    </font>
    <font>
      <b/>
      <u/>
      <sz val="20"/>
      <color theme="1"/>
      <name val="B Nazanin"/>
      <charset val="178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66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1" applyFont="1"/>
    <xf numFmtId="0" fontId="4" fillId="0" borderId="0" xfId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4" fillId="0" borderId="0" xfId="0" applyNumberFormat="1" applyFont="1" applyAlignment="1">
      <alignment vertical="top"/>
    </xf>
    <xf numFmtId="0" fontId="9" fillId="0" borderId="0" xfId="0" applyFont="1" applyBorder="1" applyAlignment="1">
      <alignment horizontal="left"/>
    </xf>
    <xf numFmtId="37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7" fontId="11" fillId="0" borderId="0" xfId="0" applyNumberFormat="1" applyFont="1" applyBorder="1" applyAlignment="1">
      <alignment horizontal="center" vertical="center"/>
    </xf>
    <xf numFmtId="3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7" fontId="11" fillId="0" borderId="3" xfId="0" applyNumberFormat="1" applyFont="1" applyBorder="1" applyAlignment="1">
      <alignment horizontal="center" vertical="center"/>
    </xf>
    <xf numFmtId="37" fontId="11" fillId="0" borderId="7" xfId="0" applyNumberFormat="1" applyFont="1" applyBorder="1" applyAlignment="1">
      <alignment horizontal="center" vertical="center"/>
    </xf>
    <xf numFmtId="37" fontId="11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37" fontId="9" fillId="0" borderId="0" xfId="0" applyNumberFormat="1" applyFont="1" applyAlignment="1">
      <alignment horizontal="left"/>
    </xf>
    <xf numFmtId="3" fontId="17" fillId="2" borderId="8" xfId="0" applyNumberFormat="1" applyFont="1" applyFill="1" applyBorder="1" applyAlignment="1">
      <alignment horizontal="center" vertical="center"/>
    </xf>
    <xf numFmtId="10" fontId="11" fillId="0" borderId="0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left"/>
    </xf>
    <xf numFmtId="10" fontId="11" fillId="0" borderId="3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3" fontId="11" fillId="0" borderId="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37" fontId="11" fillId="0" borderId="0" xfId="0" applyNumberFormat="1" applyFont="1" applyAlignment="1">
      <alignment horizontal="left" vertical="center"/>
    </xf>
    <xf numFmtId="37" fontId="11" fillId="0" borderId="0" xfId="0" applyNumberFormat="1" applyFont="1" applyAlignment="1">
      <alignment horizontal="left"/>
    </xf>
    <xf numFmtId="10" fontId="11" fillId="0" borderId="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4" fillId="0" borderId="3" xfId="0" applyFont="1" applyBorder="1" applyAlignment="1">
      <alignment horizontal="center"/>
    </xf>
    <xf numFmtId="0" fontId="22" fillId="0" borderId="0" xfId="0" applyFont="1" applyAlignment="1">
      <alignment horizontal="left"/>
    </xf>
    <xf numFmtId="3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1" fillId="0" borderId="0" xfId="0" quotePrefix="1" applyFont="1" applyBorder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7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10" fillId="0" borderId="7" xfId="0" applyNumberFormat="1" applyFont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10" fillId="0" borderId="7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left" vertical="center"/>
    </xf>
    <xf numFmtId="37" fontId="10" fillId="0" borderId="0" xfId="0" applyNumberFormat="1" applyFont="1" applyAlignment="1">
      <alignment horizontal="left"/>
    </xf>
    <xf numFmtId="37" fontId="10" fillId="0" borderId="0" xfId="0" applyNumberFormat="1" applyFont="1" applyBorder="1" applyAlignment="1">
      <alignment horizontal="center" vertical="center"/>
    </xf>
    <xf numFmtId="10" fontId="10" fillId="0" borderId="7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37" fontId="23" fillId="0" borderId="0" xfId="0" applyNumberFormat="1" applyFont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3" fontId="10" fillId="0" borderId="0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37" fontId="13" fillId="0" borderId="0" xfId="0" applyNumberFormat="1" applyFont="1" applyAlignment="1">
      <alignment horizontal="right" vertical="center"/>
    </xf>
    <xf numFmtId="37" fontId="19" fillId="0" borderId="0" xfId="0" applyNumberFormat="1" applyFont="1" applyAlignment="1">
      <alignment horizontal="left"/>
    </xf>
    <xf numFmtId="37" fontId="12" fillId="0" borderId="3" xfId="0" applyNumberFormat="1" applyFont="1" applyBorder="1" applyAlignment="1">
      <alignment horizontal="center" vertical="center"/>
    </xf>
    <xf numFmtId="37" fontId="13" fillId="0" borderId="0" xfId="0" applyNumberFormat="1" applyFont="1" applyBorder="1" applyAlignment="1">
      <alignment horizontal="left"/>
    </xf>
    <xf numFmtId="37" fontId="13" fillId="0" borderId="0" xfId="0" applyNumberFormat="1" applyFont="1" applyAlignment="1">
      <alignment horizontal="left"/>
    </xf>
    <xf numFmtId="37" fontId="11" fillId="0" borderId="0" xfId="0" applyNumberFormat="1" applyFont="1" applyAlignment="1">
      <alignment horizontal="right" vertical="center"/>
    </xf>
    <xf numFmtId="37" fontId="11" fillId="0" borderId="0" xfId="0" applyNumberFormat="1" applyFont="1" applyBorder="1" applyAlignment="1">
      <alignment horizontal="right" vertical="center"/>
    </xf>
    <xf numFmtId="37" fontId="10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 vertical="center"/>
    </xf>
    <xf numFmtId="37" fontId="17" fillId="0" borderId="0" xfId="0" applyNumberFormat="1" applyFont="1" applyAlignment="1">
      <alignment horizontal="left"/>
    </xf>
    <xf numFmtId="37" fontId="15" fillId="0" borderId="0" xfId="0" applyNumberFormat="1" applyFont="1" applyAlignment="1">
      <alignment horizontal="right" vertical="center" readingOrder="2"/>
    </xf>
    <xf numFmtId="37" fontId="11" fillId="0" borderId="0" xfId="0" applyNumberFormat="1" applyFont="1" applyBorder="1" applyAlignment="1">
      <alignment horizontal="center" vertical="center"/>
    </xf>
    <xf numFmtId="37" fontId="23" fillId="0" borderId="0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7" fontId="1" fillId="0" borderId="0" xfId="0" applyNumberFormat="1" applyFont="1" applyAlignment="1">
      <alignment vertical="center"/>
    </xf>
    <xf numFmtId="37" fontId="2" fillId="0" borderId="0" xfId="0" applyNumberFormat="1" applyFont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12" fillId="0" borderId="3" xfId="0" applyNumberFormat="1" applyFont="1" applyBorder="1" applyAlignment="1">
      <alignment horizontal="center" vertical="center"/>
    </xf>
    <xf numFmtId="37" fontId="4" fillId="0" borderId="0" xfId="0" applyNumberFormat="1" applyFont="1" applyBorder="1" applyAlignment="1">
      <alignment vertical="top"/>
    </xf>
    <xf numFmtId="37" fontId="4" fillId="0" borderId="0" xfId="0" applyNumberFormat="1" applyFont="1" applyAlignment="1">
      <alignment vertical="top"/>
    </xf>
    <xf numFmtId="37" fontId="10" fillId="0" borderId="0" xfId="0" applyNumberFormat="1" applyFont="1" applyBorder="1" applyAlignment="1">
      <alignment vertical="center"/>
    </xf>
    <xf numFmtId="37" fontId="10" fillId="0" borderId="0" xfId="0" applyNumberFormat="1" applyFont="1" applyBorder="1" applyAlignment="1">
      <alignment horizontal="right" vertical="top"/>
    </xf>
    <xf numFmtId="37" fontId="11" fillId="0" borderId="0" xfId="0" applyNumberFormat="1" applyFont="1" applyBorder="1" applyAlignment="1">
      <alignment horizontal="left"/>
    </xf>
    <xf numFmtId="37" fontId="10" fillId="0" borderId="0" xfId="0" applyNumberFormat="1" applyFont="1" applyBorder="1" applyAlignment="1">
      <alignment horizontal="left"/>
    </xf>
    <xf numFmtId="37" fontId="10" fillId="0" borderId="3" xfId="0" applyNumberFormat="1" applyFont="1" applyBorder="1" applyAlignment="1">
      <alignment horizontal="center" vertical="center"/>
    </xf>
    <xf numFmtId="37" fontId="15" fillId="0" borderId="0" xfId="0" applyNumberFormat="1" applyFont="1" applyAlignment="1">
      <alignment horizontal="right" vertical="center"/>
    </xf>
    <xf numFmtId="37" fontId="14" fillId="0" borderId="0" xfId="0" applyNumberFormat="1" applyFont="1" applyBorder="1" applyAlignment="1"/>
    <xf numFmtId="37" fontId="11" fillId="0" borderId="0" xfId="0" applyNumberFormat="1" applyFont="1" applyBorder="1" applyAlignment="1">
      <alignment vertical="center"/>
    </xf>
    <xf numFmtId="37" fontId="11" fillId="0" borderId="0" xfId="0" applyNumberFormat="1" applyFont="1" applyFill="1" applyBorder="1" applyAlignment="1">
      <alignment horizontal="center" vertical="center"/>
    </xf>
    <xf numFmtId="37" fontId="10" fillId="0" borderId="7" xfId="0" applyNumberFormat="1" applyFont="1" applyFill="1" applyBorder="1" applyAlignment="1">
      <alignment horizontal="center" vertical="center"/>
    </xf>
    <xf numFmtId="37" fontId="11" fillId="0" borderId="0" xfId="0" applyNumberFormat="1" applyFont="1" applyFill="1" applyAlignment="1">
      <alignment horizontal="center" vertical="center"/>
    </xf>
    <xf numFmtId="37" fontId="11" fillId="0" borderId="3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3" fontId="19" fillId="0" borderId="0" xfId="0" applyNumberFormat="1" applyFont="1" applyAlignment="1">
      <alignment horizontal="left"/>
    </xf>
    <xf numFmtId="37" fontId="10" fillId="0" borderId="5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left"/>
    </xf>
    <xf numFmtId="37" fontId="11" fillId="0" borderId="0" xfId="0" applyNumberFormat="1" applyFont="1" applyFill="1" applyAlignment="1">
      <alignment horizontal="right" vertical="center"/>
    </xf>
    <xf numFmtId="37" fontId="9" fillId="0" borderId="0" xfId="0" applyNumberFormat="1" applyFont="1" applyFill="1" applyAlignment="1">
      <alignment horizontal="left"/>
    </xf>
    <xf numFmtId="37" fontId="11" fillId="0" borderId="0" xfId="0" applyNumberFormat="1" applyFont="1" applyFill="1" applyBorder="1" applyAlignment="1">
      <alignment horizontal="right" vertical="center"/>
    </xf>
    <xf numFmtId="37" fontId="7" fillId="0" borderId="0" xfId="1" applyNumberFormat="1" applyFont="1" applyAlignment="1">
      <alignment horizontal="center" vertical="center"/>
    </xf>
    <xf numFmtId="0" fontId="8" fillId="0" borderId="0" xfId="1" applyFo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1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4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left" readingOrder="2"/>
    </xf>
    <xf numFmtId="0" fontId="14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7" fontId="16" fillId="0" borderId="0" xfId="0" applyNumberFormat="1" applyFont="1" applyAlignment="1">
      <alignment horizontal="center" vertical="center"/>
    </xf>
    <xf numFmtId="37" fontId="15" fillId="0" borderId="0" xfId="0" applyNumberFormat="1" applyFont="1" applyAlignment="1">
      <alignment horizontal="right" vertical="center" readingOrder="2"/>
    </xf>
    <xf numFmtId="37" fontId="3" fillId="0" borderId="2" xfId="0" applyNumberFormat="1" applyFon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37" fontId="14" fillId="0" borderId="3" xfId="0" applyNumberFormat="1" applyFont="1" applyBorder="1" applyAlignment="1">
      <alignment horizontal="center"/>
    </xf>
    <xf numFmtId="37" fontId="11" fillId="0" borderId="0" xfId="0" applyNumberFormat="1" applyFont="1" applyBorder="1" applyAlignment="1">
      <alignment horizontal="center" vertical="center"/>
    </xf>
    <xf numFmtId="37" fontId="18" fillId="0" borderId="0" xfId="0" applyNumberFormat="1" applyFont="1" applyAlignment="1">
      <alignment horizontal="left" readingOrder="2"/>
    </xf>
    <xf numFmtId="0" fontId="12" fillId="0" borderId="2" xfId="0" applyFont="1" applyBorder="1" applyAlignment="1">
      <alignment horizontal="center" vertical="center"/>
    </xf>
    <xf numFmtId="37" fontId="12" fillId="0" borderId="2" xfId="0" applyNumberFormat="1" applyFont="1" applyBorder="1" applyAlignment="1">
      <alignment horizontal="center" vertical="center"/>
    </xf>
    <xf numFmtId="37" fontId="12" fillId="0" borderId="3" xfId="0" applyNumberFormat="1" applyFont="1" applyBorder="1" applyAlignment="1">
      <alignment horizontal="center" vertical="center"/>
    </xf>
    <xf numFmtId="37" fontId="18" fillId="0" borderId="0" xfId="0" applyNumberFormat="1" applyFont="1" applyAlignment="1">
      <alignment horizontal="left"/>
    </xf>
    <xf numFmtId="37" fontId="14" fillId="0" borderId="0" xfId="0" applyNumberFormat="1" applyFont="1" applyAlignment="1">
      <alignment horizontal="left"/>
    </xf>
  </cellXfs>
  <cellStyles count="2">
    <cellStyle name="Normal" xfId="0" builtinId="0"/>
    <cellStyle name="Normal 2 2" xfId="1" xr:uid="{438EF944-AC62-4A9A-9AC2-D7D0EE5469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D7547E32-3485-4E95-914A-E9FCC8DD1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4288650" y="1181100"/>
          <a:ext cx="1215390" cy="472440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301625</xdr:colOff>
      <xdr:row>0</xdr:row>
      <xdr:rowOff>190500</xdr:rowOff>
    </xdr:from>
    <xdr:to>
      <xdr:col>7</xdr:col>
      <xdr:colOff>27939</xdr:colOff>
      <xdr:row>15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415CD3-5EA5-4E36-A758-1F71FBCD626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9125126" y="190500"/>
          <a:ext cx="3778249" cy="339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6E32-E2EA-4215-A54D-4E602099E8D7}">
  <sheetPr>
    <pageSetUpPr fitToPage="1"/>
  </sheetPr>
  <dimension ref="A14:Q20"/>
  <sheetViews>
    <sheetView rightToLeft="1" view="pageBreakPreview" zoomScale="60" zoomScaleNormal="100" workbookViewId="0">
      <selection activeCell="F25" sqref="F25"/>
    </sheetView>
  </sheetViews>
  <sheetFormatPr defaultColWidth="9.140625" defaultRowHeight="18.75" x14ac:dyDescent="0.45"/>
  <cols>
    <col min="1" max="1" width="11.28515625" style="3" customWidth="1"/>
    <col min="2" max="2" width="10.42578125" style="3" customWidth="1"/>
    <col min="3" max="3" width="9.140625" style="3"/>
    <col min="4" max="4" width="10.140625" style="3" customWidth="1"/>
    <col min="5" max="5" width="9.140625" style="3"/>
    <col min="6" max="6" width="9.7109375" style="3" customWidth="1"/>
    <col min="7" max="7" width="10.28515625" style="3" customWidth="1"/>
    <col min="8" max="16384" width="9.140625" style="3"/>
  </cols>
  <sheetData>
    <row r="14" spans="17:17" x14ac:dyDescent="0.45">
      <c r="Q14" s="4"/>
    </row>
    <row r="16" spans="17:17" ht="44.45" customHeight="1" x14ac:dyDescent="0.45"/>
    <row r="17" spans="1:9" ht="47.45" customHeight="1" x14ac:dyDescent="0.6">
      <c r="A17" s="135" t="s">
        <v>90</v>
      </c>
      <c r="B17" s="136"/>
      <c r="C17" s="136"/>
      <c r="D17" s="136"/>
      <c r="E17" s="136"/>
      <c r="F17" s="136"/>
      <c r="G17" s="136"/>
      <c r="H17" s="136"/>
      <c r="I17" s="136"/>
    </row>
    <row r="18" spans="1:9" ht="47.45" customHeight="1" x14ac:dyDescent="0.6">
      <c r="A18" s="135" t="s">
        <v>91</v>
      </c>
      <c r="B18" s="136"/>
      <c r="C18" s="136"/>
      <c r="D18" s="136"/>
      <c r="E18" s="136"/>
      <c r="F18" s="136"/>
      <c r="G18" s="136"/>
      <c r="H18" s="136"/>
      <c r="I18" s="136"/>
    </row>
    <row r="19" spans="1:9" ht="47.45" customHeight="1" x14ac:dyDescent="0.6">
      <c r="A19" s="135" t="s">
        <v>92</v>
      </c>
      <c r="B19" s="136"/>
      <c r="C19" s="136"/>
      <c r="D19" s="136"/>
      <c r="E19" s="136"/>
      <c r="F19" s="136"/>
      <c r="G19" s="136"/>
      <c r="H19" s="136"/>
      <c r="I19" s="136"/>
    </row>
    <row r="20" spans="1:9" ht="47.45" customHeight="1" x14ac:dyDescent="0.6">
      <c r="A20" s="135" t="s">
        <v>93</v>
      </c>
      <c r="B20" s="136"/>
      <c r="C20" s="136"/>
      <c r="D20" s="136"/>
      <c r="E20" s="136"/>
      <c r="F20" s="136"/>
      <c r="G20" s="136"/>
      <c r="H20" s="136"/>
      <c r="I20" s="136"/>
    </row>
  </sheetData>
  <mergeCells count="4">
    <mergeCell ref="A17:I17"/>
    <mergeCell ref="A18:I18"/>
    <mergeCell ref="A19:I19"/>
    <mergeCell ref="A20:I20"/>
  </mergeCells>
  <pageMargins left="0.7" right="0.87" top="1.36" bottom="0.75" header="0.3" footer="0.3"/>
  <pageSetup paperSize="9" scale="9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5"/>
  <sheetViews>
    <sheetView rightToLeft="1" view="pageBreakPreview" zoomScale="60" zoomScaleNormal="100" workbookViewId="0">
      <selection activeCell="A14" sqref="A14:XFD15"/>
    </sheetView>
  </sheetViews>
  <sheetFormatPr defaultRowHeight="12.75" x14ac:dyDescent="0.2"/>
  <cols>
    <col min="1" max="1" width="40.28515625" customWidth="1"/>
    <col min="2" max="2" width="1.42578125" customWidth="1"/>
    <col min="3" max="3" width="36" bestFit="1" customWidth="1"/>
    <col min="4" max="4" width="1.42578125" customWidth="1"/>
    <col min="5" max="5" width="31.42578125" bestFit="1" customWidth="1"/>
    <col min="6" max="6" width="1.42578125" customWidth="1"/>
    <col min="7" max="7" width="36" bestFit="1" customWidth="1"/>
    <col min="8" max="8" width="1.42578125" customWidth="1"/>
    <col min="9" max="9" width="31.42578125" bestFit="1" customWidth="1"/>
    <col min="10" max="10" width="1.42578125" customWidth="1"/>
    <col min="11" max="11" width="10" bestFit="1" customWidth="1"/>
  </cols>
  <sheetData>
    <row r="1" spans="1:9" ht="40.15" customHeight="1" x14ac:dyDescent="0.2">
      <c r="A1" s="137" t="str">
        <f>درآمد!A1</f>
        <v>صندوق سرمایه‌گذاری اختصاصی بازارگردانی لاجورد دماوند</v>
      </c>
      <c r="B1" s="137"/>
      <c r="C1" s="137"/>
      <c r="D1" s="137"/>
      <c r="E1" s="137"/>
      <c r="F1" s="137"/>
      <c r="G1" s="137"/>
      <c r="H1" s="137"/>
      <c r="I1" s="137"/>
    </row>
    <row r="2" spans="1:9" ht="40.15" customHeight="1" x14ac:dyDescent="0.2">
      <c r="A2" s="137" t="str">
        <f>درآمد!A2</f>
        <v>صورت وضعیت درآمدها</v>
      </c>
      <c r="B2" s="137"/>
      <c r="C2" s="137"/>
      <c r="D2" s="137"/>
      <c r="E2" s="137"/>
      <c r="F2" s="137"/>
      <c r="G2" s="137"/>
      <c r="H2" s="137"/>
      <c r="I2" s="137"/>
    </row>
    <row r="3" spans="1:9" ht="40.15" customHeight="1" x14ac:dyDescent="0.2">
      <c r="A3" s="137" t="str">
        <f>درآمد!A3</f>
        <v>یک ماهه منتهی به 31 تیر 1404</v>
      </c>
      <c r="B3" s="137"/>
      <c r="C3" s="137"/>
      <c r="D3" s="137"/>
      <c r="E3" s="137"/>
      <c r="F3" s="137"/>
      <c r="G3" s="137"/>
      <c r="H3" s="137"/>
      <c r="I3" s="137"/>
    </row>
    <row r="4" spans="1:9" ht="40.15" customHeight="1" x14ac:dyDescent="0.2"/>
    <row r="5" spans="1:9" ht="40.15" customHeight="1" x14ac:dyDescent="0.2">
      <c r="A5" s="138" t="s">
        <v>155</v>
      </c>
      <c r="B5" s="138"/>
      <c r="C5" s="138"/>
      <c r="D5" s="138"/>
      <c r="E5" s="138"/>
      <c r="F5" s="138"/>
      <c r="G5" s="138"/>
      <c r="H5" s="138"/>
      <c r="I5" s="138"/>
    </row>
    <row r="6" spans="1:9" ht="40.15" customHeight="1" x14ac:dyDescent="0.75">
      <c r="A6" s="47"/>
      <c r="B6" s="47"/>
      <c r="C6" s="149" t="s">
        <v>97</v>
      </c>
      <c r="D6" s="149"/>
      <c r="E6" s="149"/>
      <c r="F6" s="149"/>
      <c r="G6" s="149"/>
      <c r="H6" s="149"/>
      <c r="I6" s="149"/>
    </row>
    <row r="7" spans="1:9" ht="40.15" customHeight="1" thickBot="1" x14ac:dyDescent="0.8">
      <c r="C7" s="142" t="s">
        <v>129</v>
      </c>
      <c r="D7" s="142"/>
      <c r="E7" s="142"/>
      <c r="F7" s="52"/>
      <c r="G7" s="142" t="s">
        <v>128</v>
      </c>
      <c r="H7" s="142"/>
      <c r="I7" s="142"/>
    </row>
    <row r="8" spans="1:9" ht="56.45" customHeight="1" x14ac:dyDescent="0.3">
      <c r="A8" s="139" t="s">
        <v>72</v>
      </c>
      <c r="C8" s="87" t="s">
        <v>73</v>
      </c>
      <c r="D8" s="80"/>
      <c r="E8" s="143" t="s">
        <v>74</v>
      </c>
      <c r="F8" s="50"/>
      <c r="G8" s="87" t="s">
        <v>73</v>
      </c>
      <c r="H8" s="80"/>
      <c r="I8" s="143" t="s">
        <v>74</v>
      </c>
    </row>
    <row r="9" spans="1:9" ht="36.4" customHeight="1" thickBot="1" x14ac:dyDescent="0.35">
      <c r="A9" s="140"/>
      <c r="C9" s="88" t="s">
        <v>151</v>
      </c>
      <c r="D9" s="80"/>
      <c r="E9" s="144"/>
      <c r="F9" s="50"/>
      <c r="G9" s="88" t="s">
        <v>151</v>
      </c>
      <c r="H9" s="80"/>
      <c r="I9" s="144"/>
    </row>
    <row r="10" spans="1:9" ht="39" customHeight="1" x14ac:dyDescent="0.2">
      <c r="A10" s="18" t="s">
        <v>117</v>
      </c>
      <c r="C10" s="38">
        <v>1411886</v>
      </c>
      <c r="D10" s="54"/>
      <c r="E10" s="30">
        <f>C10/C12</f>
        <v>0.23856671333624638</v>
      </c>
      <c r="F10" s="54"/>
      <c r="G10" s="38">
        <v>825249851</v>
      </c>
      <c r="H10" s="54"/>
      <c r="I10" s="30">
        <f>G10/$G$12</f>
        <v>0.98259554305654373</v>
      </c>
    </row>
    <row r="11" spans="1:9" ht="39" customHeight="1" thickBot="1" x14ac:dyDescent="0.25">
      <c r="A11" s="19" t="s">
        <v>116</v>
      </c>
      <c r="C11" s="41">
        <v>4506316</v>
      </c>
      <c r="D11" s="54"/>
      <c r="E11" s="32">
        <f>C11/C12</f>
        <v>0.76143328666375365</v>
      </c>
      <c r="F11" s="54"/>
      <c r="G11" s="41">
        <v>14617434</v>
      </c>
      <c r="H11" s="54"/>
      <c r="I11" s="32">
        <f t="shared" ref="I11" si="0">G11/$G$12</f>
        <v>1.7404456943456249E-2</v>
      </c>
    </row>
    <row r="12" spans="1:9" ht="39" customHeight="1" thickBot="1" x14ac:dyDescent="0.25">
      <c r="A12" s="73" t="s">
        <v>31</v>
      </c>
      <c r="B12" s="89"/>
      <c r="C12" s="71">
        <v>5918202</v>
      </c>
      <c r="D12" s="72"/>
      <c r="E12" s="78">
        <f>SUM(E10:E11)</f>
        <v>1</v>
      </c>
      <c r="F12" s="72"/>
      <c r="G12" s="128">
        <v>839867285</v>
      </c>
      <c r="H12" s="72"/>
      <c r="I12" s="63">
        <f>SUM(I10:I11)</f>
        <v>1</v>
      </c>
    </row>
    <row r="13" spans="1:9" ht="13.5" thickTop="1" x14ac:dyDescent="0.2"/>
    <row r="14" spans="1:9" ht="22.5" hidden="1" x14ac:dyDescent="0.2">
      <c r="C14" s="38">
        <f>'سود سپرده بانکی'!C11</f>
        <v>5918202</v>
      </c>
      <c r="D14" s="38"/>
      <c r="E14" s="38"/>
      <c r="F14" s="38"/>
      <c r="G14" s="38">
        <f>'سود سپرده بانکی'!I13</f>
        <v>839867285</v>
      </c>
      <c r="H14" s="38"/>
      <c r="I14" s="38"/>
    </row>
    <row r="15" spans="1:9" ht="22.5" hidden="1" x14ac:dyDescent="0.2">
      <c r="C15" s="38">
        <f>C14-C12</f>
        <v>0</v>
      </c>
      <c r="D15" s="38"/>
      <c r="E15" s="38"/>
      <c r="F15" s="38"/>
      <c r="G15" s="38">
        <f>G14-G12</f>
        <v>0</v>
      </c>
      <c r="H15" s="38"/>
      <c r="I15" s="38"/>
    </row>
  </sheetData>
  <mergeCells count="10">
    <mergeCell ref="E8:E9"/>
    <mergeCell ref="I8:I9"/>
    <mergeCell ref="A8:A9"/>
    <mergeCell ref="A1:I1"/>
    <mergeCell ref="A2:I2"/>
    <mergeCell ref="A3:I3"/>
    <mergeCell ref="C6:I6"/>
    <mergeCell ref="A5:I5"/>
    <mergeCell ref="C7:E7"/>
    <mergeCell ref="G7:I7"/>
  </mergeCells>
  <pageMargins left="0.39" right="0.39" top="0.39" bottom="0.39" header="0" footer="0"/>
  <pageSetup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9"/>
  <sheetViews>
    <sheetView rightToLeft="1" view="pageBreakPreview" zoomScale="93" zoomScaleNormal="100" zoomScaleSheetLayoutView="93" workbookViewId="0">
      <selection activeCell="K16" sqref="K16"/>
    </sheetView>
  </sheetViews>
  <sheetFormatPr defaultRowHeight="12.75" x14ac:dyDescent="0.2"/>
  <cols>
    <col min="1" max="1" width="47.5703125" customWidth="1"/>
    <col min="2" max="2" width="1.42578125" customWidth="1"/>
    <col min="3" max="3" width="46.140625" customWidth="1"/>
    <col min="4" max="4" width="1.42578125" customWidth="1"/>
    <col min="5" max="5" width="40.28515625" customWidth="1"/>
    <col min="6" max="6" width="1.42578125" customWidth="1"/>
  </cols>
  <sheetData>
    <row r="1" spans="1:5" ht="39.6" customHeight="1" x14ac:dyDescent="0.2">
      <c r="A1" s="137" t="str">
        <f>درآمد!A1</f>
        <v>صندوق سرمایه‌گذاری اختصاصی بازارگردانی لاجورد دماوند</v>
      </c>
      <c r="B1" s="137"/>
      <c r="C1" s="137"/>
      <c r="D1" s="137"/>
      <c r="E1" s="137"/>
    </row>
    <row r="2" spans="1:5" ht="39.6" customHeight="1" x14ac:dyDescent="0.2">
      <c r="A2" s="137" t="str">
        <f>درآمد!A2</f>
        <v>صورت وضعیت درآمدها</v>
      </c>
      <c r="B2" s="137"/>
      <c r="C2" s="137"/>
      <c r="D2" s="137"/>
      <c r="E2" s="137"/>
    </row>
    <row r="3" spans="1:5" ht="39.6" customHeight="1" x14ac:dyDescent="0.2">
      <c r="A3" s="137" t="str">
        <f>درآمد!A3</f>
        <v>یک ماهه منتهی به 31 تیر 1404</v>
      </c>
      <c r="B3" s="137"/>
      <c r="C3" s="137"/>
      <c r="D3" s="137"/>
      <c r="E3" s="137"/>
    </row>
    <row r="4" spans="1:5" ht="39.6" customHeight="1" x14ac:dyDescent="0.2"/>
    <row r="5" spans="1:5" ht="39.6" customHeight="1" x14ac:dyDescent="0.2">
      <c r="A5" s="138" t="s">
        <v>153</v>
      </c>
      <c r="B5" s="138"/>
      <c r="C5" s="138"/>
      <c r="D5" s="138"/>
      <c r="E5" s="138"/>
    </row>
    <row r="6" spans="1:5" ht="39.6" customHeight="1" x14ac:dyDescent="0.75">
      <c r="A6" s="47"/>
      <c r="B6" s="47"/>
      <c r="C6" s="149" t="s">
        <v>97</v>
      </c>
      <c r="D6" s="149"/>
      <c r="E6" s="149"/>
    </row>
    <row r="7" spans="1:5" ht="39.6" customHeight="1" thickBot="1" x14ac:dyDescent="0.7">
      <c r="A7" s="49" t="s">
        <v>62</v>
      </c>
      <c r="B7" s="75"/>
      <c r="C7" s="15" t="s">
        <v>129</v>
      </c>
      <c r="D7" s="50"/>
      <c r="E7" s="15" t="s">
        <v>128</v>
      </c>
    </row>
    <row r="8" spans="1:5" ht="39.6" customHeight="1" thickBot="1" x14ac:dyDescent="0.25">
      <c r="A8" s="90" t="s">
        <v>154</v>
      </c>
      <c r="C8" s="42">
        <v>0</v>
      </c>
      <c r="D8" s="54"/>
      <c r="E8" s="42">
        <v>82488767011</v>
      </c>
    </row>
    <row r="9" spans="1:5" ht="13.5" thickTop="1" x14ac:dyDescent="0.2"/>
  </sheetData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22"/>
  <sheetViews>
    <sheetView rightToLeft="1" view="pageBreakPreview" topLeftCell="A36" zoomScale="86" zoomScaleNormal="100" zoomScaleSheetLayoutView="86" workbookViewId="0">
      <selection activeCell="O31" sqref="O1:R1048576"/>
    </sheetView>
  </sheetViews>
  <sheetFormatPr defaultColWidth="8.85546875" defaultRowHeight="15.75" x14ac:dyDescent="0.4"/>
  <cols>
    <col min="1" max="1" width="47.7109375" style="28" bestFit="1" customWidth="1"/>
    <col min="2" max="2" width="1.42578125" style="28" customWidth="1"/>
    <col min="3" max="3" width="25.5703125" style="28" bestFit="1" customWidth="1"/>
    <col min="4" max="4" width="1.42578125" style="28" customWidth="1"/>
    <col min="5" max="5" width="21.7109375" style="28" customWidth="1"/>
    <col min="6" max="6" width="1.42578125" style="28" customWidth="1"/>
    <col min="7" max="7" width="26.7109375" style="28" bestFit="1" customWidth="1"/>
    <col min="8" max="8" width="1.42578125" style="28" customWidth="1"/>
    <col min="9" max="9" width="26.28515625" style="28" customWidth="1"/>
    <col min="10" max="10" width="1.42578125" style="28" customWidth="1"/>
    <col min="11" max="11" width="39.42578125" style="28" customWidth="1"/>
    <col min="12" max="12" width="1.42578125" style="28" customWidth="1"/>
    <col min="13" max="13" width="39.7109375" style="28" customWidth="1"/>
    <col min="14" max="14" width="1.42578125" style="28" customWidth="1"/>
    <col min="15" max="15" width="16.85546875" style="28" hidden="1" customWidth="1"/>
    <col min="16" max="16" width="13.85546875" style="28" hidden="1" customWidth="1"/>
    <col min="17" max="17" width="20" style="28" hidden="1" customWidth="1"/>
    <col min="18" max="18" width="15.7109375" style="28" hidden="1" customWidth="1"/>
    <col min="19" max="16384" width="8.85546875" style="28"/>
  </cols>
  <sheetData>
    <row r="1" spans="1:13" ht="40.15" customHeight="1" x14ac:dyDescent="0.4">
      <c r="A1" s="154" t="str">
        <f>درآمد!A1</f>
        <v>صندوق سرمایه‌گذاری اختصاصی بازارگردانی لاجورد دماوند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40.15" customHeight="1" x14ac:dyDescent="0.4">
      <c r="A2" s="154" t="str">
        <f>درآمد!A2</f>
        <v>صورت وضعیت درآمدها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3" ht="40.15" customHeight="1" x14ac:dyDescent="0.4">
      <c r="A3" s="154" t="str">
        <f>درآمد!A3</f>
        <v>یک ماهه منتهی به 31 تیر 1404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ht="40.15" customHeight="1" x14ac:dyDescent="0.4"/>
    <row r="5" spans="1:13" ht="40.15" customHeight="1" x14ac:dyDescent="0.4">
      <c r="A5" s="155" t="s">
        <v>156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3" ht="40.15" customHeight="1" x14ac:dyDescent="0.75">
      <c r="A6" s="101"/>
      <c r="B6" s="101"/>
      <c r="C6" s="160" t="s">
        <v>97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</row>
    <row r="7" spans="1:13" ht="40.15" customHeight="1" thickBot="1" x14ac:dyDescent="0.8">
      <c r="A7" s="156" t="s">
        <v>32</v>
      </c>
      <c r="C7" s="158" t="s">
        <v>129</v>
      </c>
      <c r="D7" s="158"/>
      <c r="E7" s="158"/>
      <c r="F7" s="158"/>
      <c r="G7" s="158"/>
      <c r="H7" s="91"/>
      <c r="I7" s="158" t="s">
        <v>128</v>
      </c>
      <c r="J7" s="158"/>
      <c r="K7" s="158"/>
      <c r="L7" s="158"/>
      <c r="M7" s="158"/>
    </row>
    <row r="8" spans="1:13" ht="40.15" customHeight="1" thickBot="1" x14ac:dyDescent="0.65">
      <c r="A8" s="157"/>
      <c r="C8" s="92" t="s">
        <v>75</v>
      </c>
      <c r="D8" s="93"/>
      <c r="E8" s="92" t="s">
        <v>76</v>
      </c>
      <c r="F8" s="93"/>
      <c r="G8" s="92" t="s">
        <v>77</v>
      </c>
      <c r="H8" s="94"/>
      <c r="I8" s="92" t="s">
        <v>75</v>
      </c>
      <c r="J8" s="93"/>
      <c r="K8" s="92" t="s">
        <v>76</v>
      </c>
      <c r="L8" s="93"/>
      <c r="M8" s="92" t="s">
        <v>77</v>
      </c>
    </row>
    <row r="9" spans="1:13" ht="40.15" customHeight="1" x14ac:dyDescent="0.4">
      <c r="A9" s="95" t="s">
        <v>19</v>
      </c>
      <c r="C9" s="21">
        <v>0</v>
      </c>
      <c r="D9" s="21"/>
      <c r="E9" s="21">
        <v>0</v>
      </c>
      <c r="F9" s="21"/>
      <c r="G9" s="21">
        <v>0</v>
      </c>
      <c r="H9" s="21"/>
      <c r="I9" s="21">
        <v>1732386651960</v>
      </c>
      <c r="J9" s="21"/>
      <c r="K9" s="21">
        <v>-92124322607</v>
      </c>
      <c r="L9" s="21"/>
      <c r="M9" s="21">
        <f>I9+K9</f>
        <v>1640262329353</v>
      </c>
    </row>
    <row r="10" spans="1:13" ht="40.15" customHeight="1" x14ac:dyDescent="0.4">
      <c r="A10" s="95" t="s">
        <v>25</v>
      </c>
      <c r="C10" s="21">
        <v>0</v>
      </c>
      <c r="D10" s="21"/>
      <c r="E10" s="21">
        <v>0</v>
      </c>
      <c r="F10" s="21"/>
      <c r="G10" s="21">
        <v>0</v>
      </c>
      <c r="H10" s="21"/>
      <c r="I10" s="21">
        <v>666554783440</v>
      </c>
      <c r="J10" s="21"/>
      <c r="K10" s="21">
        <v>0</v>
      </c>
      <c r="L10" s="21"/>
      <c r="M10" s="21">
        <f>I10+K10</f>
        <v>666554783440</v>
      </c>
    </row>
    <row r="11" spans="1:13" ht="40.15" customHeight="1" x14ac:dyDescent="0.4">
      <c r="A11" s="96" t="s">
        <v>29</v>
      </c>
      <c r="C11" s="20">
        <v>0</v>
      </c>
      <c r="D11" s="21"/>
      <c r="E11" s="20">
        <v>0</v>
      </c>
      <c r="F11" s="21"/>
      <c r="G11" s="20">
        <v>0</v>
      </c>
      <c r="H11" s="21"/>
      <c r="I11" s="20">
        <v>234280231650</v>
      </c>
      <c r="J11" s="21"/>
      <c r="K11" s="20">
        <v>-4099115762</v>
      </c>
      <c r="L11" s="21"/>
      <c r="M11" s="21">
        <f>I11+K11</f>
        <v>230181115888</v>
      </c>
    </row>
    <row r="12" spans="1:13" ht="40.15" customHeight="1" x14ac:dyDescent="0.4">
      <c r="A12" s="95" t="s">
        <v>15</v>
      </c>
      <c r="C12" s="21">
        <v>0</v>
      </c>
      <c r="D12" s="21"/>
      <c r="E12" s="21">
        <v>0</v>
      </c>
      <c r="F12" s="21"/>
      <c r="G12" s="21">
        <v>0</v>
      </c>
      <c r="H12" s="21"/>
      <c r="I12" s="21">
        <v>105363890904</v>
      </c>
      <c r="J12" s="21"/>
      <c r="K12" s="21">
        <v>0</v>
      </c>
      <c r="L12" s="21"/>
      <c r="M12" s="21">
        <f t="shared" ref="M12:M17" si="0">I12+K12</f>
        <v>105363890904</v>
      </c>
    </row>
    <row r="13" spans="1:13" ht="40.15" customHeight="1" x14ac:dyDescent="0.4">
      <c r="A13" s="96" t="s">
        <v>27</v>
      </c>
      <c r="C13" s="20">
        <v>0</v>
      </c>
      <c r="D13" s="21"/>
      <c r="E13" s="20">
        <v>0</v>
      </c>
      <c r="F13" s="21"/>
      <c r="G13" s="20">
        <v>0</v>
      </c>
      <c r="H13" s="21"/>
      <c r="I13" s="20">
        <v>60451632540</v>
      </c>
      <c r="J13" s="21"/>
      <c r="K13" s="20">
        <v>0</v>
      </c>
      <c r="L13" s="21"/>
      <c r="M13" s="21">
        <f t="shared" si="0"/>
        <v>60451632540</v>
      </c>
    </row>
    <row r="14" spans="1:13" ht="40.15" customHeight="1" x14ac:dyDescent="0.4">
      <c r="A14" s="95" t="s">
        <v>30</v>
      </c>
      <c r="C14" s="21">
        <v>0</v>
      </c>
      <c r="D14" s="21"/>
      <c r="E14" s="21">
        <v>0</v>
      </c>
      <c r="F14" s="21"/>
      <c r="G14" s="21">
        <v>0</v>
      </c>
      <c r="H14" s="21"/>
      <c r="I14" s="21">
        <v>50587500000</v>
      </c>
      <c r="J14" s="21"/>
      <c r="K14" s="21">
        <v>-1868667546</v>
      </c>
      <c r="L14" s="21"/>
      <c r="M14" s="21">
        <f t="shared" si="0"/>
        <v>48718832454</v>
      </c>
    </row>
    <row r="15" spans="1:13" ht="40.15" customHeight="1" x14ac:dyDescent="0.4">
      <c r="A15" s="95" t="s">
        <v>24</v>
      </c>
      <c r="C15" s="21">
        <v>37217151720</v>
      </c>
      <c r="D15" s="21"/>
      <c r="E15" s="21">
        <v>-2541311572</v>
      </c>
      <c r="F15" s="21"/>
      <c r="G15" s="21">
        <f>C15+E15</f>
        <v>34675840148</v>
      </c>
      <c r="H15" s="21"/>
      <c r="I15" s="21">
        <v>37217151720</v>
      </c>
      <c r="J15" s="21"/>
      <c r="K15" s="21">
        <v>-2541311572</v>
      </c>
      <c r="L15" s="21"/>
      <c r="M15" s="21">
        <f t="shared" si="0"/>
        <v>34675840148</v>
      </c>
    </row>
    <row r="16" spans="1:13" ht="40.15" customHeight="1" x14ac:dyDescent="0.4">
      <c r="A16" s="95" t="s">
        <v>23</v>
      </c>
      <c r="C16" s="21">
        <v>23264485500</v>
      </c>
      <c r="D16" s="21"/>
      <c r="E16" s="21">
        <v>-918334954</v>
      </c>
      <c r="F16" s="21"/>
      <c r="G16" s="21">
        <f t="shared" ref="G16:G17" si="1">C16+E16</f>
        <v>22346150546</v>
      </c>
      <c r="H16" s="21"/>
      <c r="I16" s="21">
        <v>23264485500</v>
      </c>
      <c r="J16" s="21"/>
      <c r="K16" s="21">
        <v>-918334954</v>
      </c>
      <c r="L16" s="21"/>
      <c r="M16" s="21">
        <f t="shared" si="0"/>
        <v>22346150546</v>
      </c>
    </row>
    <row r="17" spans="1:19" ht="40.15" customHeight="1" thickBot="1" x14ac:dyDescent="0.45">
      <c r="A17" s="95" t="s">
        <v>21</v>
      </c>
      <c r="C17" s="23">
        <v>10751410600</v>
      </c>
      <c r="D17" s="21"/>
      <c r="E17" s="23">
        <v>-138118189</v>
      </c>
      <c r="F17" s="21"/>
      <c r="G17" s="23">
        <f t="shared" si="1"/>
        <v>10613292411</v>
      </c>
      <c r="H17" s="21"/>
      <c r="I17" s="23">
        <v>10751410600</v>
      </c>
      <c r="J17" s="21"/>
      <c r="K17" s="23">
        <v>-138118189</v>
      </c>
      <c r="L17" s="21"/>
      <c r="M17" s="23">
        <f t="shared" si="0"/>
        <v>10613292411</v>
      </c>
    </row>
    <row r="18" spans="1:19" ht="40.15" customHeight="1" thickBot="1" x14ac:dyDescent="0.45">
      <c r="A18" s="97" t="s">
        <v>31</v>
      </c>
      <c r="B18" s="100"/>
      <c r="C18" s="61">
        <f>SUM(C9:C17)</f>
        <v>71233047820</v>
      </c>
      <c r="D18" s="65"/>
      <c r="E18" s="61">
        <f>SUM(E9:E17)</f>
        <v>-3597764715</v>
      </c>
      <c r="F18" s="65"/>
      <c r="G18" s="61">
        <f>SUM(G9:G17)</f>
        <v>67635283105</v>
      </c>
      <c r="H18" s="65"/>
      <c r="I18" s="61">
        <f>SUM(I9:I17)</f>
        <v>2920857738314</v>
      </c>
      <c r="J18" s="65"/>
      <c r="K18" s="61">
        <f>SUM(K9:K17)</f>
        <v>-101689870630</v>
      </c>
      <c r="L18" s="65"/>
      <c r="M18" s="61">
        <f>SUM(M9:M17)</f>
        <v>2819167867684</v>
      </c>
      <c r="O18" s="21">
        <f>I18-'سرمایه گذاری در سهام'!M37</f>
        <v>0</v>
      </c>
      <c r="P18" s="21"/>
      <c r="Q18" s="21"/>
      <c r="R18" s="21"/>
      <c r="S18" s="21"/>
    </row>
    <row r="19" spans="1:19" ht="23.25" thickTop="1" x14ac:dyDescent="0.4">
      <c r="O19" s="21"/>
      <c r="P19" s="21"/>
      <c r="Q19" s="21"/>
      <c r="R19" s="21"/>
      <c r="S19" s="21"/>
    </row>
    <row r="20" spans="1:19" ht="38.450000000000003" customHeight="1" x14ac:dyDescent="0.4">
      <c r="A20" s="154" t="str">
        <f>درآمد!A1</f>
        <v>صندوق سرمایه‌گذاری اختصاصی بازارگردانی لاجورد دماوند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O20" s="21"/>
      <c r="P20" s="21"/>
      <c r="Q20" s="21"/>
      <c r="R20" s="21"/>
      <c r="S20" s="21"/>
    </row>
    <row r="21" spans="1:19" ht="38.450000000000003" customHeight="1" x14ac:dyDescent="0.4">
      <c r="A21" s="154" t="str">
        <f>درآمد!A2</f>
        <v>صورت وضعیت درآمدها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O21" s="21"/>
      <c r="P21" s="21"/>
      <c r="Q21" s="21"/>
      <c r="R21" s="21"/>
      <c r="S21" s="21"/>
    </row>
    <row r="22" spans="1:19" ht="38.450000000000003" customHeight="1" x14ac:dyDescent="0.4">
      <c r="A22" s="154" t="str">
        <f>درآمد!A3</f>
        <v>یک ماهه منتهی به 31 تیر 1404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O22" s="21"/>
      <c r="P22" s="21"/>
      <c r="Q22" s="21"/>
      <c r="R22" s="21"/>
      <c r="S22" s="21"/>
    </row>
    <row r="23" spans="1:19" ht="39" customHeight="1" x14ac:dyDescent="0.4">
      <c r="O23" s="21"/>
      <c r="P23" s="21"/>
      <c r="Q23" s="21"/>
      <c r="R23" s="21"/>
      <c r="S23" s="21"/>
    </row>
    <row r="24" spans="1:19" ht="39" customHeight="1" x14ac:dyDescent="0.4">
      <c r="A24" s="138" t="s">
        <v>157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O24" s="21"/>
      <c r="P24" s="21"/>
      <c r="Q24" s="21"/>
      <c r="R24" s="21"/>
      <c r="S24" s="21"/>
    </row>
    <row r="25" spans="1:19" ht="39" customHeight="1" x14ac:dyDescent="0.75">
      <c r="A25" s="2"/>
      <c r="B25" s="2"/>
      <c r="C25" s="2"/>
      <c r="D25" s="2"/>
      <c r="E25" s="2"/>
      <c r="F25" s="2"/>
      <c r="G25" s="2"/>
      <c r="H25" s="2"/>
      <c r="I25" s="2"/>
      <c r="J25" s="2"/>
      <c r="K25" s="141" t="s">
        <v>97</v>
      </c>
      <c r="L25" s="141"/>
      <c r="M25" s="141"/>
      <c r="O25" s="21"/>
      <c r="P25" s="21"/>
      <c r="Q25" s="21"/>
      <c r="R25" s="21"/>
      <c r="S25" s="21"/>
    </row>
    <row r="26" spans="1:19" ht="39" customHeight="1" thickBot="1" x14ac:dyDescent="0.45">
      <c r="A26"/>
      <c r="B26"/>
      <c r="C26"/>
      <c r="D26"/>
      <c r="E26"/>
      <c r="F26"/>
      <c r="G26"/>
      <c r="H26"/>
      <c r="J26"/>
      <c r="K26" s="104" t="s">
        <v>129</v>
      </c>
      <c r="M26" s="104" t="s">
        <v>128</v>
      </c>
      <c r="O26" s="21"/>
      <c r="P26" s="21"/>
      <c r="Q26" s="21"/>
      <c r="R26" s="21"/>
      <c r="S26" s="21"/>
    </row>
    <row r="27" spans="1:19" ht="39" customHeight="1" thickBot="1" x14ac:dyDescent="0.65">
      <c r="A27" s="15" t="s">
        <v>78</v>
      </c>
      <c r="B27" s="48"/>
      <c r="C27" s="15" t="s">
        <v>79</v>
      </c>
      <c r="D27" s="48"/>
      <c r="E27" s="140" t="s">
        <v>80</v>
      </c>
      <c r="F27" s="140"/>
      <c r="G27" s="140"/>
      <c r="H27" s="48"/>
      <c r="I27" s="88" t="s">
        <v>81</v>
      </c>
      <c r="J27"/>
      <c r="K27" s="55" t="s">
        <v>82</v>
      </c>
      <c r="L27" s="94"/>
      <c r="M27" s="55" t="s">
        <v>82</v>
      </c>
      <c r="O27" s="21"/>
      <c r="P27" s="21"/>
      <c r="Q27" s="21"/>
      <c r="R27" s="21"/>
      <c r="S27" s="21"/>
    </row>
    <row r="28" spans="1:19" ht="39" customHeight="1" x14ac:dyDescent="0.4">
      <c r="A28" s="27" t="s">
        <v>113</v>
      </c>
      <c r="B28"/>
      <c r="C28" s="37" t="s">
        <v>83</v>
      </c>
      <c r="D28" s="54"/>
      <c r="E28" s="159">
        <v>1000000</v>
      </c>
      <c r="F28" s="159"/>
      <c r="G28" s="159"/>
      <c r="H28" s="53"/>
      <c r="I28" s="20">
        <v>220</v>
      </c>
      <c r="J28" s="53"/>
      <c r="K28" s="20">
        <v>220000000</v>
      </c>
      <c r="L28" s="21"/>
      <c r="M28" s="20">
        <v>20738478084</v>
      </c>
      <c r="O28" s="21"/>
      <c r="P28" s="21"/>
      <c r="Q28" s="21"/>
      <c r="R28" s="21"/>
      <c r="S28" s="21"/>
    </row>
    <row r="29" spans="1:19" ht="39" customHeight="1" thickBot="1" x14ac:dyDescent="0.45">
      <c r="A29" s="27" t="s">
        <v>140</v>
      </c>
      <c r="B29"/>
      <c r="C29" s="37" t="s">
        <v>41</v>
      </c>
      <c r="D29" s="54"/>
      <c r="E29" s="159" t="s">
        <v>41</v>
      </c>
      <c r="F29" s="159"/>
      <c r="G29" s="159"/>
      <c r="H29" s="53"/>
      <c r="I29" s="20" t="s">
        <v>41</v>
      </c>
      <c r="J29" s="53"/>
      <c r="K29" s="23">
        <v>0</v>
      </c>
      <c r="L29" s="20"/>
      <c r="M29" s="23">
        <v>2871000000</v>
      </c>
      <c r="O29" s="21"/>
      <c r="P29" s="21"/>
      <c r="Q29" s="21"/>
      <c r="R29" s="21"/>
      <c r="S29" s="21"/>
    </row>
    <row r="30" spans="1:19" ht="39" customHeight="1" thickBot="1" x14ac:dyDescent="0.45">
      <c r="A30" s="86" t="s">
        <v>31</v>
      </c>
      <c r="B30" s="98"/>
      <c r="C30" s="84"/>
      <c r="D30" s="99"/>
      <c r="E30" s="69"/>
      <c r="F30" s="103"/>
      <c r="G30" s="69"/>
      <c r="H30" s="77"/>
      <c r="I30" s="100"/>
      <c r="J30" s="77"/>
      <c r="K30" s="61">
        <f>SUM(K28:K29)</f>
        <v>220000000</v>
      </c>
      <c r="L30" s="65"/>
      <c r="M30" s="61">
        <f>SUM(M28:M29)</f>
        <v>23609478084</v>
      </c>
      <c r="O30" s="21">
        <v>220000000</v>
      </c>
      <c r="P30" s="21">
        <f>O30-K30</f>
        <v>0</v>
      </c>
      <c r="Q30" s="21">
        <v>23609478084</v>
      </c>
      <c r="R30" s="21">
        <f>Q30-M30</f>
        <v>0</v>
      </c>
      <c r="S30" s="21"/>
    </row>
    <row r="31" spans="1:19" ht="23.25" thickTop="1" x14ac:dyDescent="0.4">
      <c r="A31"/>
      <c r="B31"/>
      <c r="C31"/>
      <c r="D31"/>
      <c r="E31"/>
      <c r="F31"/>
      <c r="G31"/>
      <c r="H31"/>
      <c r="I31"/>
      <c r="J31"/>
      <c r="K31"/>
      <c r="O31" s="21"/>
      <c r="P31" s="21"/>
      <c r="Q31" s="21"/>
      <c r="R31" s="21"/>
      <c r="S31" s="21"/>
    </row>
    <row r="32" spans="1:19" ht="39" customHeight="1" x14ac:dyDescent="0.4">
      <c r="A32" s="154" t="str">
        <f>درآمد!A1</f>
        <v>صندوق سرمایه‌گذاری اختصاصی بازارگردانی لاجورد دماوند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O32" s="21"/>
      <c r="P32" s="21"/>
      <c r="Q32" s="21"/>
      <c r="R32" s="21"/>
      <c r="S32" s="21"/>
    </row>
    <row r="33" spans="1:19" ht="39" customHeight="1" x14ac:dyDescent="0.4">
      <c r="A33" s="154" t="str">
        <f>درآمد!A2</f>
        <v>صورت وضعیت درآمدها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O33" s="21"/>
      <c r="P33" s="21"/>
      <c r="Q33" s="21"/>
      <c r="R33" s="21"/>
      <c r="S33" s="21"/>
    </row>
    <row r="34" spans="1:19" ht="39" customHeight="1" x14ac:dyDescent="0.4">
      <c r="A34" s="154" t="str">
        <f>درآمد!A3</f>
        <v>یک ماهه منتهی به 31 تیر 1404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O34" s="21"/>
      <c r="P34" s="21"/>
      <c r="Q34" s="21"/>
      <c r="R34" s="21"/>
      <c r="S34" s="21"/>
    </row>
    <row r="35" spans="1:19" ht="39" customHeight="1" x14ac:dyDescent="0.4">
      <c r="O35" s="21"/>
      <c r="P35" s="21"/>
      <c r="Q35" s="21"/>
      <c r="R35" s="21"/>
      <c r="S35" s="21"/>
    </row>
    <row r="36" spans="1:19" ht="39" customHeight="1" x14ac:dyDescent="0.4">
      <c r="A36" s="138" t="s">
        <v>158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/>
      <c r="O36" s="21"/>
      <c r="P36" s="21"/>
      <c r="Q36" s="21"/>
      <c r="R36" s="21"/>
      <c r="S36" s="21"/>
    </row>
    <row r="37" spans="1:19" ht="39" customHeight="1" x14ac:dyDescent="0.75">
      <c r="A37" s="43"/>
      <c r="B37" s="43"/>
      <c r="C37" s="141" t="s">
        <v>97</v>
      </c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/>
      <c r="O37" s="21"/>
      <c r="P37" s="21"/>
      <c r="Q37" s="21"/>
      <c r="R37" s="21"/>
      <c r="S37" s="21"/>
    </row>
    <row r="38" spans="1:19" ht="39" customHeight="1" thickBot="1" x14ac:dyDescent="0.8">
      <c r="A38" s="161" t="s">
        <v>55</v>
      </c>
      <c r="B38"/>
      <c r="C38" s="142" t="s">
        <v>129</v>
      </c>
      <c r="D38" s="142"/>
      <c r="E38" s="142"/>
      <c r="F38" s="142"/>
      <c r="G38" s="142"/>
      <c r="H38" s="52"/>
      <c r="I38" s="142" t="s">
        <v>128</v>
      </c>
      <c r="J38" s="142"/>
      <c r="K38" s="142"/>
      <c r="L38" s="142"/>
      <c r="M38" s="142"/>
      <c r="N38"/>
      <c r="O38" s="21"/>
      <c r="P38" s="21"/>
      <c r="Q38" s="21"/>
      <c r="R38" s="21"/>
      <c r="S38" s="21"/>
    </row>
    <row r="39" spans="1:19" ht="39" customHeight="1" thickBot="1" x14ac:dyDescent="0.45">
      <c r="A39" s="140"/>
      <c r="B39"/>
      <c r="C39" s="15" t="s">
        <v>84</v>
      </c>
      <c r="D39" s="80"/>
      <c r="E39" s="15" t="s">
        <v>76</v>
      </c>
      <c r="F39" s="80"/>
      <c r="G39" s="15" t="s">
        <v>85</v>
      </c>
      <c r="H39" s="50"/>
      <c r="I39" s="15" t="s">
        <v>84</v>
      </c>
      <c r="J39" s="80"/>
      <c r="K39" s="15" t="s">
        <v>76</v>
      </c>
      <c r="L39" s="80"/>
      <c r="M39" s="15" t="s">
        <v>85</v>
      </c>
      <c r="N39"/>
      <c r="O39" s="21"/>
      <c r="P39" s="21"/>
      <c r="Q39" s="21"/>
      <c r="R39" s="21"/>
      <c r="S39" s="21"/>
    </row>
    <row r="40" spans="1:19" ht="39" customHeight="1" x14ac:dyDescent="0.4">
      <c r="A40" s="18" t="s">
        <v>70</v>
      </c>
      <c r="B40"/>
      <c r="C40" s="38">
        <v>0</v>
      </c>
      <c r="D40" s="54"/>
      <c r="E40" s="38">
        <v>0</v>
      </c>
      <c r="F40" s="54"/>
      <c r="G40" s="38">
        <f>C40+E40</f>
        <v>0</v>
      </c>
      <c r="H40" s="54"/>
      <c r="I40" s="38">
        <v>832258</v>
      </c>
      <c r="J40" s="54"/>
      <c r="K40" s="38">
        <v>0</v>
      </c>
      <c r="L40" s="54"/>
      <c r="M40" s="38">
        <f>I40+K40</f>
        <v>832258</v>
      </c>
      <c r="N40"/>
      <c r="O40" s="21"/>
      <c r="P40" s="21"/>
      <c r="Q40" s="21"/>
      <c r="R40" s="21"/>
      <c r="S40" s="21"/>
    </row>
    <row r="41" spans="1:19" ht="39" customHeight="1" thickBot="1" x14ac:dyDescent="0.45">
      <c r="A41" s="18" t="s">
        <v>71</v>
      </c>
      <c r="B41"/>
      <c r="C41" s="41">
        <v>0</v>
      </c>
      <c r="D41" s="54"/>
      <c r="E41" s="41">
        <v>0</v>
      </c>
      <c r="F41" s="54"/>
      <c r="G41" s="41">
        <f>C41+E41</f>
        <v>0</v>
      </c>
      <c r="H41" s="54"/>
      <c r="I41" s="41">
        <v>48524</v>
      </c>
      <c r="J41" s="54"/>
      <c r="K41" s="41">
        <v>0</v>
      </c>
      <c r="L41" s="54"/>
      <c r="M41" s="41">
        <f>I41+K41</f>
        <v>48524</v>
      </c>
      <c r="N41"/>
      <c r="O41" s="21"/>
      <c r="P41" s="21"/>
      <c r="Q41" s="21"/>
      <c r="R41" s="21"/>
      <c r="S41" s="21"/>
    </row>
    <row r="42" spans="1:19" ht="39" customHeight="1" thickBot="1" x14ac:dyDescent="0.45">
      <c r="A42" s="86" t="s">
        <v>31</v>
      </c>
      <c r="B42" s="89"/>
      <c r="C42" s="71">
        <v>0</v>
      </c>
      <c r="D42" s="72"/>
      <c r="E42" s="71">
        <v>0</v>
      </c>
      <c r="F42" s="72"/>
      <c r="G42" s="71">
        <v>0</v>
      </c>
      <c r="H42" s="72"/>
      <c r="I42" s="71">
        <v>880782</v>
      </c>
      <c r="J42" s="72"/>
      <c r="K42" s="71">
        <v>0</v>
      </c>
      <c r="L42" s="72"/>
      <c r="M42" s="71">
        <v>880782</v>
      </c>
      <c r="N42"/>
      <c r="O42" s="21">
        <v>0</v>
      </c>
      <c r="P42" s="21">
        <f>O42-G42</f>
        <v>0</v>
      </c>
      <c r="Q42" s="21">
        <v>880782</v>
      </c>
      <c r="R42" s="21">
        <f>Q42-M42</f>
        <v>0</v>
      </c>
      <c r="S42" s="21"/>
    </row>
    <row r="43" spans="1:19" ht="23.25" thickTop="1" x14ac:dyDescent="0.4">
      <c r="O43" s="21"/>
      <c r="P43" s="21"/>
      <c r="Q43" s="21"/>
      <c r="R43" s="21"/>
      <c r="S43" s="21"/>
    </row>
    <row r="44" spans="1:19" ht="22.5" x14ac:dyDescent="0.4">
      <c r="O44" s="21"/>
      <c r="P44" s="21"/>
      <c r="Q44" s="21"/>
      <c r="R44" s="21"/>
      <c r="S44" s="21"/>
    </row>
    <row r="45" spans="1:19" ht="22.5" x14ac:dyDescent="0.4">
      <c r="O45" s="21"/>
      <c r="P45" s="21"/>
      <c r="Q45" s="21"/>
      <c r="R45" s="21"/>
      <c r="S45" s="21"/>
    </row>
    <row r="46" spans="1:19" ht="22.5" x14ac:dyDescent="0.4">
      <c r="O46" s="21"/>
      <c r="P46" s="21"/>
      <c r="Q46" s="21"/>
      <c r="R46" s="21"/>
      <c r="S46" s="21"/>
    </row>
    <row r="47" spans="1:19" ht="22.5" x14ac:dyDescent="0.4">
      <c r="O47" s="21"/>
      <c r="P47" s="21"/>
      <c r="Q47" s="21"/>
      <c r="R47" s="21"/>
      <c r="S47" s="21"/>
    </row>
    <row r="48" spans="1:19" ht="22.5" x14ac:dyDescent="0.4">
      <c r="O48" s="21"/>
      <c r="P48" s="21"/>
      <c r="Q48" s="21"/>
      <c r="R48" s="21"/>
      <c r="S48" s="21"/>
    </row>
    <row r="49" spans="15:19" ht="22.5" x14ac:dyDescent="0.4">
      <c r="O49" s="21"/>
      <c r="P49" s="21"/>
      <c r="Q49" s="21"/>
      <c r="R49" s="21"/>
      <c r="S49" s="21"/>
    </row>
    <row r="50" spans="15:19" ht="22.5" x14ac:dyDescent="0.4">
      <c r="O50" s="21"/>
      <c r="P50" s="21"/>
      <c r="Q50" s="21"/>
      <c r="R50" s="21"/>
      <c r="S50" s="21"/>
    </row>
    <row r="51" spans="15:19" ht="22.5" x14ac:dyDescent="0.4">
      <c r="O51" s="21"/>
      <c r="P51" s="21"/>
      <c r="Q51" s="21"/>
      <c r="R51" s="21"/>
      <c r="S51" s="21"/>
    </row>
    <row r="52" spans="15:19" ht="22.5" x14ac:dyDescent="0.4">
      <c r="O52" s="21"/>
      <c r="P52" s="21"/>
      <c r="Q52" s="21"/>
      <c r="R52" s="21"/>
      <c r="S52" s="21"/>
    </row>
    <row r="53" spans="15:19" ht="22.5" x14ac:dyDescent="0.4">
      <c r="O53" s="21"/>
      <c r="P53" s="21"/>
      <c r="Q53" s="21"/>
      <c r="R53" s="21"/>
      <c r="S53" s="21"/>
    </row>
    <row r="54" spans="15:19" ht="22.5" x14ac:dyDescent="0.4">
      <c r="O54" s="21"/>
      <c r="P54" s="21"/>
      <c r="Q54" s="21"/>
      <c r="R54" s="21"/>
      <c r="S54" s="21"/>
    </row>
    <row r="55" spans="15:19" ht="22.5" x14ac:dyDescent="0.4">
      <c r="O55" s="21"/>
      <c r="P55" s="21"/>
      <c r="Q55" s="21"/>
      <c r="R55" s="21"/>
      <c r="S55" s="21"/>
    </row>
    <row r="56" spans="15:19" ht="22.5" x14ac:dyDescent="0.4">
      <c r="O56" s="21"/>
      <c r="P56" s="21"/>
      <c r="Q56" s="21"/>
      <c r="R56" s="21"/>
      <c r="S56" s="21"/>
    </row>
    <row r="57" spans="15:19" ht="22.5" x14ac:dyDescent="0.4">
      <c r="O57" s="21"/>
      <c r="P57" s="21"/>
      <c r="Q57" s="21"/>
      <c r="R57" s="21"/>
      <c r="S57" s="21"/>
    </row>
    <row r="58" spans="15:19" ht="22.5" x14ac:dyDescent="0.4">
      <c r="O58" s="21"/>
      <c r="P58" s="21"/>
      <c r="Q58" s="21"/>
      <c r="R58" s="21"/>
      <c r="S58" s="21"/>
    </row>
    <row r="59" spans="15:19" ht="22.5" x14ac:dyDescent="0.4">
      <c r="O59" s="21"/>
      <c r="P59" s="21"/>
      <c r="Q59" s="21"/>
      <c r="R59" s="21"/>
      <c r="S59" s="21"/>
    </row>
    <row r="60" spans="15:19" ht="22.5" x14ac:dyDescent="0.4">
      <c r="O60" s="21"/>
      <c r="P60" s="21"/>
      <c r="Q60" s="21"/>
      <c r="R60" s="21"/>
      <c r="S60" s="21"/>
    </row>
    <row r="61" spans="15:19" ht="22.5" x14ac:dyDescent="0.4">
      <c r="O61" s="21"/>
      <c r="P61" s="21"/>
      <c r="Q61" s="21"/>
      <c r="R61" s="21"/>
      <c r="S61" s="21"/>
    </row>
    <row r="62" spans="15:19" ht="22.5" x14ac:dyDescent="0.4">
      <c r="O62" s="21"/>
      <c r="P62" s="21"/>
      <c r="Q62" s="21"/>
      <c r="R62" s="21"/>
      <c r="S62" s="21"/>
    </row>
    <row r="63" spans="15:19" ht="22.5" x14ac:dyDescent="0.4">
      <c r="O63" s="21"/>
      <c r="P63" s="21"/>
      <c r="Q63" s="21"/>
      <c r="R63" s="21"/>
      <c r="S63" s="21"/>
    </row>
    <row r="64" spans="15:19" ht="22.5" x14ac:dyDescent="0.4">
      <c r="O64" s="21"/>
      <c r="P64" s="21"/>
      <c r="Q64" s="21"/>
      <c r="R64" s="21"/>
      <c r="S64" s="21"/>
    </row>
    <row r="65" spans="15:19" ht="22.5" x14ac:dyDescent="0.4">
      <c r="O65" s="21"/>
      <c r="P65" s="21"/>
      <c r="Q65" s="21"/>
      <c r="R65" s="21"/>
      <c r="S65" s="21"/>
    </row>
    <row r="66" spans="15:19" ht="22.5" x14ac:dyDescent="0.4">
      <c r="O66" s="21"/>
      <c r="P66" s="21"/>
      <c r="Q66" s="21"/>
      <c r="R66" s="21"/>
      <c r="S66" s="21"/>
    </row>
    <row r="67" spans="15:19" ht="22.5" x14ac:dyDescent="0.4">
      <c r="O67" s="21"/>
      <c r="P67" s="21"/>
      <c r="Q67" s="21"/>
      <c r="R67" s="21"/>
      <c r="S67" s="21"/>
    </row>
    <row r="68" spans="15:19" ht="22.5" x14ac:dyDescent="0.4">
      <c r="O68" s="21"/>
      <c r="P68" s="21"/>
      <c r="Q68" s="21"/>
      <c r="R68" s="21"/>
      <c r="S68" s="21"/>
    </row>
    <row r="69" spans="15:19" ht="22.5" x14ac:dyDescent="0.4">
      <c r="O69" s="21"/>
      <c r="P69" s="21"/>
      <c r="Q69" s="21"/>
      <c r="R69" s="21"/>
      <c r="S69" s="21"/>
    </row>
    <row r="70" spans="15:19" ht="22.5" x14ac:dyDescent="0.4">
      <c r="O70" s="21"/>
      <c r="P70" s="21"/>
      <c r="Q70" s="21"/>
      <c r="R70" s="21"/>
      <c r="S70" s="21"/>
    </row>
    <row r="71" spans="15:19" ht="22.5" x14ac:dyDescent="0.4">
      <c r="O71" s="21"/>
      <c r="P71" s="21"/>
      <c r="Q71" s="21"/>
      <c r="R71" s="21"/>
      <c r="S71" s="21"/>
    </row>
    <row r="72" spans="15:19" ht="22.5" x14ac:dyDescent="0.4">
      <c r="O72" s="21"/>
      <c r="P72" s="21"/>
      <c r="Q72" s="21"/>
      <c r="R72" s="21"/>
      <c r="S72" s="21"/>
    </row>
    <row r="73" spans="15:19" ht="22.5" x14ac:dyDescent="0.4">
      <c r="O73" s="21"/>
      <c r="P73" s="21"/>
      <c r="Q73" s="21"/>
      <c r="R73" s="21"/>
      <c r="S73" s="21"/>
    </row>
    <row r="74" spans="15:19" ht="22.5" x14ac:dyDescent="0.4">
      <c r="O74" s="21"/>
      <c r="P74" s="21"/>
      <c r="Q74" s="21"/>
      <c r="R74" s="21"/>
      <c r="S74" s="21"/>
    </row>
    <row r="75" spans="15:19" ht="22.5" x14ac:dyDescent="0.4">
      <c r="O75" s="21"/>
      <c r="P75" s="21"/>
      <c r="Q75" s="21"/>
      <c r="R75" s="21"/>
      <c r="S75" s="21"/>
    </row>
    <row r="76" spans="15:19" ht="22.5" x14ac:dyDescent="0.4">
      <c r="O76" s="21"/>
      <c r="P76" s="21"/>
      <c r="Q76" s="21"/>
      <c r="R76" s="21"/>
      <c r="S76" s="21"/>
    </row>
    <row r="77" spans="15:19" ht="22.5" x14ac:dyDescent="0.4">
      <c r="O77" s="21"/>
      <c r="P77" s="21"/>
      <c r="Q77" s="21"/>
      <c r="R77" s="21"/>
      <c r="S77" s="21"/>
    </row>
    <row r="78" spans="15:19" ht="22.5" x14ac:dyDescent="0.4">
      <c r="O78" s="21"/>
      <c r="P78" s="21"/>
      <c r="Q78" s="21"/>
      <c r="R78" s="21"/>
      <c r="S78" s="21"/>
    </row>
    <row r="79" spans="15:19" ht="22.5" x14ac:dyDescent="0.4">
      <c r="O79" s="21"/>
      <c r="P79" s="21"/>
      <c r="Q79" s="21"/>
      <c r="R79" s="21"/>
      <c r="S79" s="21"/>
    </row>
    <row r="80" spans="15:19" ht="22.5" x14ac:dyDescent="0.4">
      <c r="O80" s="21"/>
      <c r="P80" s="21"/>
      <c r="Q80" s="21"/>
      <c r="R80" s="21"/>
      <c r="S80" s="21"/>
    </row>
    <row r="81" spans="15:19" ht="22.5" x14ac:dyDescent="0.4">
      <c r="O81" s="21"/>
      <c r="P81" s="21"/>
      <c r="Q81" s="21"/>
      <c r="R81" s="21"/>
      <c r="S81" s="21"/>
    </row>
    <row r="82" spans="15:19" ht="22.5" x14ac:dyDescent="0.4">
      <c r="O82" s="21"/>
      <c r="P82" s="21"/>
      <c r="Q82" s="21"/>
      <c r="R82" s="21"/>
      <c r="S82" s="21"/>
    </row>
    <row r="83" spans="15:19" ht="22.5" x14ac:dyDescent="0.4">
      <c r="O83" s="21"/>
      <c r="P83" s="21"/>
      <c r="Q83" s="21"/>
      <c r="R83" s="21"/>
      <c r="S83" s="21"/>
    </row>
    <row r="84" spans="15:19" ht="22.5" x14ac:dyDescent="0.4">
      <c r="O84" s="21"/>
      <c r="P84" s="21"/>
      <c r="Q84" s="21"/>
      <c r="R84" s="21"/>
      <c r="S84" s="21"/>
    </row>
    <row r="85" spans="15:19" ht="22.5" x14ac:dyDescent="0.4">
      <c r="O85" s="21"/>
      <c r="P85" s="21"/>
      <c r="Q85" s="21"/>
      <c r="R85" s="21"/>
      <c r="S85" s="21"/>
    </row>
    <row r="86" spans="15:19" ht="22.5" x14ac:dyDescent="0.4">
      <c r="O86" s="21"/>
      <c r="P86" s="21"/>
      <c r="Q86" s="21"/>
      <c r="R86" s="21"/>
      <c r="S86" s="21"/>
    </row>
    <row r="87" spans="15:19" ht="22.5" x14ac:dyDescent="0.4">
      <c r="O87" s="21"/>
      <c r="P87" s="21"/>
      <c r="Q87" s="21"/>
      <c r="R87" s="21"/>
      <c r="S87" s="21"/>
    </row>
    <row r="88" spans="15:19" ht="22.5" x14ac:dyDescent="0.4">
      <c r="O88" s="21"/>
      <c r="P88" s="21"/>
      <c r="Q88" s="21"/>
      <c r="R88" s="21"/>
      <c r="S88" s="21"/>
    </row>
    <row r="89" spans="15:19" ht="22.5" x14ac:dyDescent="0.4">
      <c r="O89" s="21"/>
      <c r="P89" s="21"/>
      <c r="Q89" s="21"/>
      <c r="R89" s="21"/>
      <c r="S89" s="21"/>
    </row>
    <row r="90" spans="15:19" ht="22.5" x14ac:dyDescent="0.4">
      <c r="O90" s="21"/>
      <c r="P90" s="21"/>
      <c r="Q90" s="21"/>
      <c r="R90" s="21"/>
      <c r="S90" s="21"/>
    </row>
    <row r="91" spans="15:19" ht="22.5" x14ac:dyDescent="0.4">
      <c r="O91" s="21"/>
      <c r="P91" s="21"/>
      <c r="Q91" s="21"/>
      <c r="R91" s="21"/>
      <c r="S91" s="21"/>
    </row>
    <row r="92" spans="15:19" ht="22.5" x14ac:dyDescent="0.4">
      <c r="O92" s="21"/>
      <c r="P92" s="21"/>
      <c r="Q92" s="21"/>
      <c r="R92" s="21"/>
      <c r="S92" s="21"/>
    </row>
    <row r="93" spans="15:19" ht="22.5" x14ac:dyDescent="0.4">
      <c r="O93" s="21"/>
      <c r="P93" s="21"/>
      <c r="Q93" s="21"/>
      <c r="R93" s="21"/>
      <c r="S93" s="21"/>
    </row>
    <row r="94" spans="15:19" ht="22.5" x14ac:dyDescent="0.4">
      <c r="O94" s="21"/>
      <c r="P94" s="21"/>
      <c r="Q94" s="21"/>
      <c r="R94" s="21"/>
      <c r="S94" s="21"/>
    </row>
    <row r="95" spans="15:19" ht="22.5" x14ac:dyDescent="0.4">
      <c r="O95" s="21"/>
      <c r="P95" s="21"/>
      <c r="Q95" s="21"/>
      <c r="R95" s="21"/>
      <c r="S95" s="21"/>
    </row>
    <row r="96" spans="15:19" ht="22.5" x14ac:dyDescent="0.4">
      <c r="O96" s="21"/>
      <c r="P96" s="21"/>
      <c r="Q96" s="21"/>
      <c r="R96" s="21"/>
      <c r="S96" s="21"/>
    </row>
    <row r="97" spans="15:19" ht="22.5" x14ac:dyDescent="0.4">
      <c r="O97" s="21"/>
      <c r="P97" s="21"/>
      <c r="Q97" s="21"/>
      <c r="R97" s="21"/>
      <c r="S97" s="21"/>
    </row>
    <row r="98" spans="15:19" ht="22.5" x14ac:dyDescent="0.4">
      <c r="O98" s="21"/>
      <c r="P98" s="21"/>
      <c r="Q98" s="21"/>
      <c r="R98" s="21"/>
      <c r="S98" s="21"/>
    </row>
    <row r="99" spans="15:19" ht="22.5" x14ac:dyDescent="0.4">
      <c r="O99" s="21"/>
      <c r="P99" s="21"/>
      <c r="Q99" s="21"/>
      <c r="R99" s="21"/>
      <c r="S99" s="21"/>
    </row>
    <row r="100" spans="15:19" ht="22.5" x14ac:dyDescent="0.4">
      <c r="O100" s="21"/>
      <c r="P100" s="21"/>
      <c r="Q100" s="21"/>
      <c r="R100" s="21"/>
      <c r="S100" s="21"/>
    </row>
    <row r="101" spans="15:19" ht="22.5" x14ac:dyDescent="0.4">
      <c r="O101" s="21"/>
      <c r="P101" s="21"/>
      <c r="Q101" s="21"/>
      <c r="R101" s="21"/>
      <c r="S101" s="21"/>
    </row>
    <row r="102" spans="15:19" ht="22.5" x14ac:dyDescent="0.4">
      <c r="O102" s="21"/>
      <c r="P102" s="21"/>
      <c r="Q102" s="21"/>
      <c r="R102" s="21"/>
      <c r="S102" s="21"/>
    </row>
    <row r="103" spans="15:19" ht="22.5" x14ac:dyDescent="0.4">
      <c r="O103" s="21"/>
      <c r="P103" s="21"/>
      <c r="Q103" s="21"/>
      <c r="R103" s="21"/>
      <c r="S103" s="21"/>
    </row>
    <row r="104" spans="15:19" ht="22.5" x14ac:dyDescent="0.4">
      <c r="O104" s="21"/>
      <c r="P104" s="21"/>
      <c r="Q104" s="21"/>
      <c r="R104" s="21"/>
      <c r="S104" s="21"/>
    </row>
    <row r="105" spans="15:19" ht="22.5" x14ac:dyDescent="0.4">
      <c r="O105" s="21"/>
      <c r="P105" s="21"/>
      <c r="Q105" s="21"/>
      <c r="R105" s="21"/>
      <c r="S105" s="21"/>
    </row>
    <row r="106" spans="15:19" ht="22.5" x14ac:dyDescent="0.4">
      <c r="O106" s="21"/>
      <c r="P106" s="21"/>
      <c r="Q106" s="21"/>
      <c r="R106" s="21"/>
      <c r="S106" s="21"/>
    </row>
    <row r="107" spans="15:19" ht="22.5" x14ac:dyDescent="0.4">
      <c r="O107" s="21"/>
      <c r="P107" s="21"/>
      <c r="Q107" s="21"/>
      <c r="R107" s="21"/>
      <c r="S107" s="21"/>
    </row>
    <row r="108" spans="15:19" ht="22.5" x14ac:dyDescent="0.4">
      <c r="O108" s="21"/>
      <c r="P108" s="21"/>
      <c r="Q108" s="21"/>
      <c r="R108" s="21"/>
      <c r="S108" s="21"/>
    </row>
    <row r="109" spans="15:19" ht="22.5" x14ac:dyDescent="0.4">
      <c r="O109" s="21"/>
      <c r="P109" s="21"/>
      <c r="Q109" s="21"/>
      <c r="R109" s="21"/>
      <c r="S109" s="21"/>
    </row>
    <row r="110" spans="15:19" ht="22.5" x14ac:dyDescent="0.4">
      <c r="O110" s="21"/>
      <c r="P110" s="21"/>
      <c r="Q110" s="21"/>
      <c r="R110" s="21"/>
      <c r="S110" s="21"/>
    </row>
    <row r="111" spans="15:19" ht="22.5" x14ac:dyDescent="0.4">
      <c r="O111" s="21"/>
      <c r="P111" s="21"/>
      <c r="Q111" s="21"/>
      <c r="R111" s="21"/>
      <c r="S111" s="21"/>
    </row>
    <row r="112" spans="15:19" ht="22.5" x14ac:dyDescent="0.4">
      <c r="O112" s="21"/>
      <c r="P112" s="21"/>
      <c r="Q112" s="21"/>
      <c r="R112" s="21"/>
      <c r="S112" s="21"/>
    </row>
    <row r="113" spans="15:19" ht="22.5" x14ac:dyDescent="0.4">
      <c r="O113" s="21"/>
      <c r="P113" s="21"/>
      <c r="Q113" s="21"/>
      <c r="R113" s="21"/>
      <c r="S113" s="21"/>
    </row>
    <row r="114" spans="15:19" ht="22.5" x14ac:dyDescent="0.4">
      <c r="O114" s="21"/>
      <c r="P114" s="21"/>
      <c r="Q114" s="21"/>
      <c r="R114" s="21"/>
      <c r="S114" s="21"/>
    </row>
    <row r="115" spans="15:19" ht="22.5" x14ac:dyDescent="0.4">
      <c r="O115" s="21"/>
      <c r="P115" s="21"/>
      <c r="Q115" s="21"/>
      <c r="R115" s="21"/>
      <c r="S115" s="21"/>
    </row>
    <row r="116" spans="15:19" ht="22.5" x14ac:dyDescent="0.4">
      <c r="O116" s="21"/>
      <c r="P116" s="21"/>
      <c r="Q116" s="21"/>
      <c r="R116" s="21"/>
      <c r="S116" s="21"/>
    </row>
    <row r="117" spans="15:19" ht="22.5" x14ac:dyDescent="0.4">
      <c r="O117" s="21"/>
      <c r="P117" s="21"/>
      <c r="Q117" s="21"/>
      <c r="R117" s="21"/>
      <c r="S117" s="21"/>
    </row>
    <row r="118" spans="15:19" ht="22.5" x14ac:dyDescent="0.4">
      <c r="O118" s="21"/>
      <c r="P118" s="21"/>
      <c r="Q118" s="21"/>
      <c r="R118" s="21"/>
      <c r="S118" s="21"/>
    </row>
    <row r="119" spans="15:19" ht="22.5" x14ac:dyDescent="0.4">
      <c r="O119" s="21"/>
      <c r="P119" s="21"/>
      <c r="Q119" s="21"/>
      <c r="R119" s="21"/>
      <c r="S119" s="21"/>
    </row>
    <row r="120" spans="15:19" ht="22.5" x14ac:dyDescent="0.4">
      <c r="O120" s="21"/>
      <c r="P120" s="21"/>
      <c r="Q120" s="21"/>
      <c r="R120" s="21"/>
      <c r="S120" s="21"/>
    </row>
    <row r="121" spans="15:19" ht="22.5" x14ac:dyDescent="0.4">
      <c r="O121" s="21"/>
      <c r="P121" s="21"/>
      <c r="Q121" s="21"/>
      <c r="R121" s="21"/>
      <c r="S121" s="21"/>
    </row>
    <row r="122" spans="15:19" ht="22.5" x14ac:dyDescent="0.4">
      <c r="O122" s="21"/>
      <c r="P122" s="21"/>
      <c r="Q122" s="21"/>
      <c r="R122" s="21"/>
      <c r="S122" s="21"/>
    </row>
    <row r="123" spans="15:19" ht="22.5" x14ac:dyDescent="0.4">
      <c r="O123" s="21"/>
      <c r="P123" s="21"/>
      <c r="Q123" s="21"/>
      <c r="R123" s="21"/>
      <c r="S123" s="21"/>
    </row>
    <row r="124" spans="15:19" ht="22.5" x14ac:dyDescent="0.4">
      <c r="O124" s="21"/>
      <c r="P124" s="21"/>
      <c r="Q124" s="21"/>
      <c r="R124" s="21"/>
      <c r="S124" s="21"/>
    </row>
    <row r="125" spans="15:19" ht="22.5" x14ac:dyDescent="0.4">
      <c r="O125" s="21"/>
      <c r="P125" s="21"/>
      <c r="Q125" s="21"/>
      <c r="R125" s="21"/>
      <c r="S125" s="21"/>
    </row>
    <row r="126" spans="15:19" ht="22.5" x14ac:dyDescent="0.4">
      <c r="O126" s="21"/>
      <c r="P126" s="21"/>
      <c r="Q126" s="21"/>
      <c r="R126" s="21"/>
      <c r="S126" s="21"/>
    </row>
    <row r="127" spans="15:19" ht="22.5" x14ac:dyDescent="0.4">
      <c r="O127" s="21"/>
      <c r="P127" s="21"/>
      <c r="Q127" s="21"/>
      <c r="R127" s="21"/>
      <c r="S127" s="21"/>
    </row>
    <row r="128" spans="15:19" ht="22.5" x14ac:dyDescent="0.4">
      <c r="O128" s="21"/>
      <c r="P128" s="21"/>
      <c r="Q128" s="21"/>
      <c r="R128" s="21"/>
      <c r="S128" s="21"/>
    </row>
    <row r="129" spans="15:19" ht="22.5" x14ac:dyDescent="0.4">
      <c r="O129" s="21"/>
      <c r="P129" s="21"/>
      <c r="Q129" s="21"/>
      <c r="R129" s="21"/>
      <c r="S129" s="21"/>
    </row>
    <row r="130" spans="15:19" ht="22.5" x14ac:dyDescent="0.4">
      <c r="O130" s="21"/>
      <c r="P130" s="21"/>
      <c r="Q130" s="21"/>
      <c r="R130" s="21"/>
      <c r="S130" s="21"/>
    </row>
    <row r="131" spans="15:19" ht="22.5" x14ac:dyDescent="0.4">
      <c r="O131" s="21"/>
      <c r="P131" s="21"/>
      <c r="Q131" s="21"/>
      <c r="R131" s="21"/>
      <c r="S131" s="21"/>
    </row>
    <row r="132" spans="15:19" ht="22.5" x14ac:dyDescent="0.4">
      <c r="O132" s="21"/>
      <c r="P132" s="21"/>
      <c r="Q132" s="21"/>
      <c r="R132" s="21"/>
      <c r="S132" s="21"/>
    </row>
    <row r="133" spans="15:19" ht="22.5" x14ac:dyDescent="0.4">
      <c r="O133" s="21"/>
      <c r="P133" s="21"/>
      <c r="Q133" s="21"/>
      <c r="R133" s="21"/>
      <c r="S133" s="21"/>
    </row>
    <row r="134" spans="15:19" ht="22.5" x14ac:dyDescent="0.4">
      <c r="O134" s="21"/>
      <c r="P134" s="21"/>
      <c r="Q134" s="21"/>
      <c r="R134" s="21"/>
      <c r="S134" s="21"/>
    </row>
    <row r="135" spans="15:19" ht="22.5" x14ac:dyDescent="0.4">
      <c r="O135" s="21"/>
      <c r="P135" s="21"/>
      <c r="Q135" s="21"/>
      <c r="R135" s="21"/>
      <c r="S135" s="21"/>
    </row>
    <row r="136" spans="15:19" ht="22.5" x14ac:dyDescent="0.4">
      <c r="O136" s="21"/>
      <c r="P136" s="21"/>
      <c r="Q136" s="21"/>
      <c r="R136" s="21"/>
      <c r="S136" s="21"/>
    </row>
    <row r="137" spans="15:19" ht="22.5" x14ac:dyDescent="0.4">
      <c r="O137" s="21"/>
      <c r="P137" s="21"/>
      <c r="Q137" s="21"/>
      <c r="R137" s="21"/>
      <c r="S137" s="21"/>
    </row>
    <row r="138" spans="15:19" ht="22.5" x14ac:dyDescent="0.4">
      <c r="O138" s="21"/>
      <c r="P138" s="21"/>
      <c r="Q138" s="21"/>
      <c r="R138" s="21"/>
      <c r="S138" s="21"/>
    </row>
    <row r="139" spans="15:19" ht="22.5" x14ac:dyDescent="0.4">
      <c r="O139" s="21"/>
      <c r="P139" s="21"/>
      <c r="Q139" s="21"/>
      <c r="R139" s="21"/>
      <c r="S139" s="21"/>
    </row>
    <row r="140" spans="15:19" ht="22.5" x14ac:dyDescent="0.4">
      <c r="O140" s="21"/>
      <c r="P140" s="21"/>
      <c r="Q140" s="21"/>
      <c r="R140" s="21"/>
      <c r="S140" s="21"/>
    </row>
    <row r="141" spans="15:19" ht="22.5" x14ac:dyDescent="0.4">
      <c r="O141" s="21"/>
      <c r="P141" s="21"/>
      <c r="Q141" s="21"/>
      <c r="R141" s="21"/>
      <c r="S141" s="21"/>
    </row>
    <row r="142" spans="15:19" ht="22.5" x14ac:dyDescent="0.4">
      <c r="O142" s="21"/>
      <c r="P142" s="21"/>
      <c r="Q142" s="21"/>
      <c r="R142" s="21"/>
      <c r="S142" s="21"/>
    </row>
    <row r="143" spans="15:19" ht="22.5" x14ac:dyDescent="0.4">
      <c r="O143" s="21"/>
      <c r="P143" s="21"/>
      <c r="Q143" s="21"/>
      <c r="R143" s="21"/>
      <c r="S143" s="21"/>
    </row>
    <row r="144" spans="15:19" ht="22.5" x14ac:dyDescent="0.4">
      <c r="O144" s="21"/>
      <c r="P144" s="21"/>
      <c r="Q144" s="21"/>
      <c r="R144" s="21"/>
      <c r="S144" s="21"/>
    </row>
    <row r="145" spans="15:19" ht="22.5" x14ac:dyDescent="0.4">
      <c r="O145" s="21"/>
      <c r="P145" s="21"/>
      <c r="Q145" s="21"/>
      <c r="R145" s="21"/>
      <c r="S145" s="21"/>
    </row>
    <row r="146" spans="15:19" ht="22.5" x14ac:dyDescent="0.4">
      <c r="O146" s="21"/>
      <c r="P146" s="21"/>
      <c r="Q146" s="21"/>
      <c r="R146" s="21"/>
      <c r="S146" s="21"/>
    </row>
    <row r="147" spans="15:19" ht="22.5" x14ac:dyDescent="0.4">
      <c r="O147" s="21"/>
      <c r="P147" s="21"/>
      <c r="Q147" s="21"/>
      <c r="R147" s="21"/>
      <c r="S147" s="21"/>
    </row>
    <row r="148" spans="15:19" ht="22.5" x14ac:dyDescent="0.4">
      <c r="O148" s="21"/>
      <c r="P148" s="21"/>
      <c r="Q148" s="21"/>
      <c r="R148" s="21"/>
      <c r="S148" s="21"/>
    </row>
    <row r="149" spans="15:19" ht="22.5" x14ac:dyDescent="0.4">
      <c r="O149" s="21"/>
      <c r="P149" s="21"/>
      <c r="Q149" s="21"/>
      <c r="R149" s="21"/>
      <c r="S149" s="21"/>
    </row>
    <row r="150" spans="15:19" ht="22.5" x14ac:dyDescent="0.4">
      <c r="O150" s="21"/>
      <c r="P150" s="21"/>
      <c r="Q150" s="21"/>
      <c r="R150" s="21"/>
      <c r="S150" s="21"/>
    </row>
    <row r="151" spans="15:19" ht="22.5" x14ac:dyDescent="0.4">
      <c r="O151" s="21"/>
      <c r="P151" s="21"/>
      <c r="Q151" s="21"/>
      <c r="R151" s="21"/>
      <c r="S151" s="21"/>
    </row>
    <row r="152" spans="15:19" ht="22.5" x14ac:dyDescent="0.4">
      <c r="O152" s="21"/>
      <c r="P152" s="21"/>
      <c r="Q152" s="21"/>
      <c r="R152" s="21"/>
      <c r="S152" s="21"/>
    </row>
    <row r="153" spans="15:19" ht="22.5" x14ac:dyDescent="0.4">
      <c r="O153" s="21"/>
      <c r="P153" s="21"/>
      <c r="Q153" s="21"/>
      <c r="R153" s="21"/>
      <c r="S153" s="21"/>
    </row>
    <row r="154" spans="15:19" ht="22.5" x14ac:dyDescent="0.4">
      <c r="O154" s="21"/>
      <c r="P154" s="21"/>
      <c r="Q154" s="21"/>
      <c r="R154" s="21"/>
      <c r="S154" s="21"/>
    </row>
    <row r="155" spans="15:19" ht="22.5" x14ac:dyDescent="0.4">
      <c r="O155" s="21"/>
      <c r="P155" s="21"/>
      <c r="Q155" s="21"/>
      <c r="R155" s="21"/>
      <c r="S155" s="21"/>
    </row>
    <row r="156" spans="15:19" ht="22.5" x14ac:dyDescent="0.4">
      <c r="O156" s="21"/>
      <c r="P156" s="21"/>
      <c r="Q156" s="21"/>
      <c r="R156" s="21"/>
      <c r="S156" s="21"/>
    </row>
    <row r="157" spans="15:19" ht="22.5" x14ac:dyDescent="0.4">
      <c r="O157" s="21"/>
      <c r="P157" s="21"/>
      <c r="Q157" s="21"/>
      <c r="R157" s="21"/>
      <c r="S157" s="21"/>
    </row>
    <row r="158" spans="15:19" ht="22.5" x14ac:dyDescent="0.4">
      <c r="O158" s="21"/>
      <c r="P158" s="21"/>
      <c r="Q158" s="21"/>
      <c r="R158" s="21"/>
      <c r="S158" s="21"/>
    </row>
    <row r="159" spans="15:19" ht="22.5" x14ac:dyDescent="0.4">
      <c r="O159" s="21"/>
      <c r="P159" s="21"/>
      <c r="Q159" s="21"/>
      <c r="R159" s="21"/>
      <c r="S159" s="21"/>
    </row>
    <row r="160" spans="15:19" ht="22.5" x14ac:dyDescent="0.4">
      <c r="O160" s="21"/>
      <c r="P160" s="21"/>
      <c r="Q160" s="21"/>
      <c r="R160" s="21"/>
      <c r="S160" s="21"/>
    </row>
    <row r="161" spans="15:19" ht="22.5" x14ac:dyDescent="0.4">
      <c r="O161" s="21"/>
      <c r="P161" s="21"/>
      <c r="Q161" s="21"/>
      <c r="R161" s="21"/>
      <c r="S161" s="21"/>
    </row>
    <row r="162" spans="15:19" ht="22.5" x14ac:dyDescent="0.4">
      <c r="O162" s="21"/>
      <c r="P162" s="21"/>
      <c r="Q162" s="21"/>
      <c r="R162" s="21"/>
      <c r="S162" s="21"/>
    </row>
    <row r="163" spans="15:19" ht="22.5" x14ac:dyDescent="0.4">
      <c r="O163" s="21"/>
      <c r="P163" s="21"/>
      <c r="Q163" s="21"/>
      <c r="R163" s="21"/>
      <c r="S163" s="21"/>
    </row>
    <row r="164" spans="15:19" ht="22.5" x14ac:dyDescent="0.4">
      <c r="O164" s="21"/>
      <c r="P164" s="21"/>
      <c r="Q164" s="21"/>
      <c r="R164" s="21"/>
      <c r="S164" s="21"/>
    </row>
    <row r="165" spans="15:19" ht="22.5" x14ac:dyDescent="0.4">
      <c r="O165" s="21"/>
      <c r="P165" s="21"/>
      <c r="Q165" s="21"/>
      <c r="R165" s="21"/>
      <c r="S165" s="21"/>
    </row>
    <row r="166" spans="15:19" ht="22.5" x14ac:dyDescent="0.4">
      <c r="O166" s="21"/>
      <c r="P166" s="21"/>
      <c r="Q166" s="21"/>
      <c r="R166" s="21"/>
      <c r="S166" s="21"/>
    </row>
    <row r="167" spans="15:19" ht="22.5" x14ac:dyDescent="0.4">
      <c r="O167" s="21"/>
      <c r="P167" s="21"/>
      <c r="Q167" s="21"/>
      <c r="R167" s="21"/>
      <c r="S167" s="21"/>
    </row>
    <row r="168" spans="15:19" ht="22.5" x14ac:dyDescent="0.4">
      <c r="O168" s="21"/>
      <c r="P168" s="21"/>
      <c r="Q168" s="21"/>
      <c r="R168" s="21"/>
      <c r="S168" s="21"/>
    </row>
    <row r="169" spans="15:19" ht="22.5" x14ac:dyDescent="0.4">
      <c r="O169" s="21"/>
      <c r="P169" s="21"/>
      <c r="Q169" s="21"/>
      <c r="R169" s="21"/>
      <c r="S169" s="21"/>
    </row>
    <row r="170" spans="15:19" ht="22.5" x14ac:dyDescent="0.4">
      <c r="O170" s="21"/>
      <c r="P170" s="21"/>
      <c r="Q170" s="21"/>
      <c r="R170" s="21"/>
      <c r="S170" s="21"/>
    </row>
    <row r="171" spans="15:19" ht="22.5" x14ac:dyDescent="0.4">
      <c r="O171" s="21"/>
      <c r="P171" s="21"/>
      <c r="Q171" s="21"/>
      <c r="R171" s="21"/>
      <c r="S171" s="21"/>
    </row>
    <row r="172" spans="15:19" ht="22.5" x14ac:dyDescent="0.4">
      <c r="O172" s="21"/>
      <c r="P172" s="21"/>
      <c r="Q172" s="21"/>
      <c r="R172" s="21"/>
      <c r="S172" s="21"/>
    </row>
    <row r="173" spans="15:19" ht="22.5" x14ac:dyDescent="0.4">
      <c r="O173" s="21"/>
      <c r="P173" s="21"/>
      <c r="Q173" s="21"/>
      <c r="R173" s="21"/>
      <c r="S173" s="21"/>
    </row>
    <row r="174" spans="15:19" ht="22.5" x14ac:dyDescent="0.4">
      <c r="O174" s="21"/>
      <c r="P174" s="21"/>
      <c r="Q174" s="21"/>
      <c r="R174" s="21"/>
      <c r="S174" s="21"/>
    </row>
    <row r="175" spans="15:19" ht="22.5" x14ac:dyDescent="0.4">
      <c r="O175" s="21"/>
      <c r="P175" s="21"/>
      <c r="Q175" s="21"/>
      <c r="R175" s="21"/>
      <c r="S175" s="21"/>
    </row>
    <row r="176" spans="15:19" ht="22.5" x14ac:dyDescent="0.4">
      <c r="O176" s="21"/>
      <c r="P176" s="21"/>
      <c r="Q176" s="21"/>
      <c r="R176" s="21"/>
      <c r="S176" s="21"/>
    </row>
    <row r="177" spans="15:19" ht="22.5" x14ac:dyDescent="0.4">
      <c r="O177" s="21"/>
      <c r="P177" s="21"/>
      <c r="Q177" s="21"/>
      <c r="R177" s="21"/>
      <c r="S177" s="21"/>
    </row>
    <row r="178" spans="15:19" ht="22.5" x14ac:dyDescent="0.4">
      <c r="O178" s="21"/>
      <c r="P178" s="21"/>
      <c r="Q178" s="21"/>
      <c r="R178" s="21"/>
      <c r="S178" s="21"/>
    </row>
    <row r="179" spans="15:19" ht="22.5" x14ac:dyDescent="0.4">
      <c r="O179" s="21"/>
      <c r="P179" s="21"/>
      <c r="Q179" s="21"/>
      <c r="R179" s="21"/>
      <c r="S179" s="21"/>
    </row>
    <row r="180" spans="15:19" ht="22.5" x14ac:dyDescent="0.4">
      <c r="O180" s="21"/>
      <c r="P180" s="21"/>
      <c r="Q180" s="21"/>
      <c r="R180" s="21"/>
      <c r="S180" s="21"/>
    </row>
    <row r="181" spans="15:19" ht="22.5" x14ac:dyDescent="0.4">
      <c r="O181" s="21"/>
      <c r="P181" s="21"/>
      <c r="Q181" s="21"/>
      <c r="R181" s="21"/>
      <c r="S181" s="21"/>
    </row>
    <row r="182" spans="15:19" ht="22.5" x14ac:dyDescent="0.4">
      <c r="O182" s="21"/>
      <c r="P182" s="21"/>
      <c r="Q182" s="21"/>
      <c r="R182" s="21"/>
      <c r="S182" s="21"/>
    </row>
    <row r="183" spans="15:19" ht="22.5" x14ac:dyDescent="0.4">
      <c r="O183" s="21"/>
      <c r="P183" s="21"/>
      <c r="Q183" s="21"/>
      <c r="R183" s="21"/>
      <c r="S183" s="21"/>
    </row>
    <row r="184" spans="15:19" ht="22.5" x14ac:dyDescent="0.4">
      <c r="O184" s="21"/>
      <c r="P184" s="21"/>
      <c r="Q184" s="21"/>
      <c r="R184" s="21"/>
      <c r="S184" s="21"/>
    </row>
    <row r="185" spans="15:19" ht="22.5" x14ac:dyDescent="0.4">
      <c r="O185" s="21"/>
      <c r="P185" s="21"/>
      <c r="Q185" s="21"/>
      <c r="R185" s="21"/>
      <c r="S185" s="21"/>
    </row>
    <row r="186" spans="15:19" ht="22.5" x14ac:dyDescent="0.4">
      <c r="O186" s="21"/>
      <c r="P186" s="21"/>
      <c r="Q186" s="21"/>
      <c r="R186" s="21"/>
      <c r="S186" s="21"/>
    </row>
    <row r="187" spans="15:19" ht="22.5" x14ac:dyDescent="0.4">
      <c r="O187" s="21"/>
      <c r="P187" s="21"/>
      <c r="Q187" s="21"/>
      <c r="R187" s="21"/>
      <c r="S187" s="21"/>
    </row>
    <row r="188" spans="15:19" ht="22.5" x14ac:dyDescent="0.4">
      <c r="O188" s="21"/>
      <c r="P188" s="21"/>
      <c r="Q188" s="21"/>
      <c r="R188" s="21"/>
      <c r="S188" s="21"/>
    </row>
    <row r="189" spans="15:19" ht="22.5" x14ac:dyDescent="0.4">
      <c r="O189" s="21"/>
      <c r="P189" s="21"/>
      <c r="Q189" s="21"/>
      <c r="R189" s="21"/>
      <c r="S189" s="21"/>
    </row>
    <row r="190" spans="15:19" ht="22.5" x14ac:dyDescent="0.4">
      <c r="O190" s="21"/>
      <c r="P190" s="21"/>
      <c r="Q190" s="21"/>
      <c r="R190" s="21"/>
      <c r="S190" s="21"/>
    </row>
    <row r="191" spans="15:19" ht="22.5" x14ac:dyDescent="0.4">
      <c r="O191" s="21"/>
      <c r="P191" s="21"/>
      <c r="Q191" s="21"/>
      <c r="R191" s="21"/>
      <c r="S191" s="21"/>
    </row>
    <row r="192" spans="15:19" ht="22.5" x14ac:dyDescent="0.4">
      <c r="O192" s="21"/>
      <c r="P192" s="21"/>
      <c r="Q192" s="21"/>
      <c r="R192" s="21"/>
      <c r="S192" s="21"/>
    </row>
    <row r="193" spans="15:19" ht="22.5" x14ac:dyDescent="0.4">
      <c r="O193" s="21"/>
      <c r="P193" s="21"/>
      <c r="Q193" s="21"/>
      <c r="R193" s="21"/>
      <c r="S193" s="21"/>
    </row>
    <row r="194" spans="15:19" ht="22.5" x14ac:dyDescent="0.4">
      <c r="O194" s="21"/>
      <c r="P194" s="21"/>
      <c r="Q194" s="21"/>
      <c r="R194" s="21"/>
      <c r="S194" s="21"/>
    </row>
    <row r="195" spans="15:19" ht="22.5" x14ac:dyDescent="0.4">
      <c r="O195" s="21"/>
      <c r="P195" s="21"/>
      <c r="Q195" s="21"/>
      <c r="R195" s="21"/>
      <c r="S195" s="21"/>
    </row>
    <row r="196" spans="15:19" ht="22.5" x14ac:dyDescent="0.4">
      <c r="O196" s="21"/>
      <c r="P196" s="21"/>
      <c r="Q196" s="21"/>
      <c r="R196" s="21"/>
      <c r="S196" s="21"/>
    </row>
    <row r="197" spans="15:19" ht="22.5" x14ac:dyDescent="0.4">
      <c r="O197" s="21"/>
      <c r="P197" s="21"/>
      <c r="Q197" s="21"/>
      <c r="R197" s="21"/>
      <c r="S197" s="21"/>
    </row>
    <row r="198" spans="15:19" ht="22.5" x14ac:dyDescent="0.4">
      <c r="O198" s="21"/>
      <c r="P198" s="21"/>
      <c r="Q198" s="21"/>
      <c r="R198" s="21"/>
      <c r="S198" s="21"/>
    </row>
    <row r="199" spans="15:19" ht="22.5" x14ac:dyDescent="0.4">
      <c r="O199" s="21"/>
      <c r="P199" s="21"/>
      <c r="Q199" s="21"/>
      <c r="R199" s="21"/>
      <c r="S199" s="21"/>
    </row>
    <row r="200" spans="15:19" ht="22.5" x14ac:dyDescent="0.4">
      <c r="O200" s="21"/>
      <c r="P200" s="21"/>
      <c r="Q200" s="21"/>
      <c r="R200" s="21"/>
      <c r="S200" s="21"/>
    </row>
    <row r="201" spans="15:19" ht="22.5" x14ac:dyDescent="0.4">
      <c r="O201" s="21"/>
      <c r="P201" s="21"/>
      <c r="Q201" s="21"/>
      <c r="R201" s="21"/>
      <c r="S201" s="21"/>
    </row>
    <row r="202" spans="15:19" ht="22.5" x14ac:dyDescent="0.4">
      <c r="O202" s="21"/>
      <c r="P202" s="21"/>
      <c r="Q202" s="21"/>
      <c r="R202" s="21"/>
      <c r="S202" s="21"/>
    </row>
    <row r="203" spans="15:19" ht="22.5" x14ac:dyDescent="0.4">
      <c r="O203" s="21"/>
      <c r="P203" s="21"/>
      <c r="Q203" s="21"/>
      <c r="R203" s="21"/>
      <c r="S203" s="21"/>
    </row>
    <row r="204" spans="15:19" ht="22.5" x14ac:dyDescent="0.4">
      <c r="O204" s="21"/>
      <c r="P204" s="21"/>
      <c r="Q204" s="21"/>
      <c r="R204" s="21"/>
      <c r="S204" s="21"/>
    </row>
    <row r="205" spans="15:19" ht="22.5" x14ac:dyDescent="0.4">
      <c r="O205" s="21"/>
      <c r="P205" s="21"/>
      <c r="Q205" s="21"/>
      <c r="R205" s="21"/>
      <c r="S205" s="21"/>
    </row>
    <row r="206" spans="15:19" ht="22.5" x14ac:dyDescent="0.4">
      <c r="O206" s="21"/>
      <c r="P206" s="21"/>
      <c r="Q206" s="21"/>
      <c r="R206" s="21"/>
      <c r="S206" s="21"/>
    </row>
    <row r="207" spans="15:19" ht="22.5" x14ac:dyDescent="0.4">
      <c r="O207" s="21"/>
      <c r="P207" s="21"/>
      <c r="Q207" s="21"/>
      <c r="R207" s="21"/>
      <c r="S207" s="21"/>
    </row>
    <row r="208" spans="15:19" ht="22.5" x14ac:dyDescent="0.4">
      <c r="O208" s="21"/>
      <c r="P208" s="21"/>
      <c r="Q208" s="21"/>
      <c r="R208" s="21"/>
      <c r="S208" s="21"/>
    </row>
    <row r="209" spans="15:19" ht="22.5" x14ac:dyDescent="0.4">
      <c r="O209" s="21"/>
      <c r="P209" s="21"/>
      <c r="Q209" s="21"/>
      <c r="R209" s="21"/>
      <c r="S209" s="21"/>
    </row>
    <row r="210" spans="15:19" ht="22.5" x14ac:dyDescent="0.4">
      <c r="O210" s="21"/>
      <c r="P210" s="21"/>
      <c r="Q210" s="21"/>
      <c r="R210" s="21"/>
      <c r="S210" s="21"/>
    </row>
    <row r="211" spans="15:19" ht="22.5" x14ac:dyDescent="0.4">
      <c r="O211" s="21"/>
      <c r="P211" s="21"/>
      <c r="Q211" s="21"/>
      <c r="R211" s="21"/>
      <c r="S211" s="21"/>
    </row>
    <row r="212" spans="15:19" ht="22.5" x14ac:dyDescent="0.4">
      <c r="O212" s="21"/>
      <c r="P212" s="21"/>
      <c r="Q212" s="21"/>
      <c r="R212" s="21"/>
      <c r="S212" s="21"/>
    </row>
    <row r="213" spans="15:19" ht="22.5" x14ac:dyDescent="0.4">
      <c r="O213" s="21"/>
      <c r="P213" s="21"/>
      <c r="Q213" s="21"/>
      <c r="R213" s="21"/>
      <c r="S213" s="21"/>
    </row>
    <row r="214" spans="15:19" ht="22.5" x14ac:dyDescent="0.4">
      <c r="O214" s="21"/>
      <c r="P214" s="21"/>
      <c r="Q214" s="21"/>
      <c r="R214" s="21"/>
      <c r="S214" s="21"/>
    </row>
    <row r="215" spans="15:19" ht="22.5" x14ac:dyDescent="0.4">
      <c r="O215" s="21"/>
      <c r="P215" s="21"/>
      <c r="Q215" s="21"/>
      <c r="R215" s="21"/>
      <c r="S215" s="21"/>
    </row>
    <row r="216" spans="15:19" ht="22.5" x14ac:dyDescent="0.4">
      <c r="O216" s="21"/>
      <c r="P216" s="21"/>
      <c r="Q216" s="21"/>
      <c r="R216" s="21"/>
      <c r="S216" s="21"/>
    </row>
    <row r="217" spans="15:19" ht="22.5" x14ac:dyDescent="0.4">
      <c r="O217" s="21"/>
      <c r="P217" s="21"/>
      <c r="Q217" s="21"/>
      <c r="R217" s="21"/>
      <c r="S217" s="21"/>
    </row>
    <row r="218" spans="15:19" ht="22.5" x14ac:dyDescent="0.4">
      <c r="O218" s="21"/>
      <c r="P218" s="21"/>
      <c r="Q218" s="21"/>
      <c r="R218" s="21"/>
      <c r="S218" s="21"/>
    </row>
    <row r="219" spans="15:19" ht="22.5" x14ac:dyDescent="0.4">
      <c r="O219" s="21"/>
      <c r="P219" s="21"/>
      <c r="Q219" s="21"/>
      <c r="R219" s="21"/>
      <c r="S219" s="21"/>
    </row>
    <row r="220" spans="15:19" ht="22.5" x14ac:dyDescent="0.4">
      <c r="O220" s="21"/>
      <c r="P220" s="21"/>
      <c r="Q220" s="21"/>
      <c r="R220" s="21"/>
      <c r="S220" s="21"/>
    </row>
    <row r="221" spans="15:19" ht="22.5" x14ac:dyDescent="0.4">
      <c r="O221" s="21"/>
      <c r="P221" s="21"/>
      <c r="Q221" s="21"/>
      <c r="R221" s="21"/>
      <c r="S221" s="21"/>
    </row>
    <row r="222" spans="15:19" ht="22.5" x14ac:dyDescent="0.4">
      <c r="O222" s="21"/>
      <c r="P222" s="21"/>
      <c r="Q222" s="21"/>
      <c r="R222" s="21"/>
      <c r="S222" s="21"/>
    </row>
  </sheetData>
  <sortState xmlns:xlrd2="http://schemas.microsoft.com/office/spreadsheetml/2017/richdata2" ref="A9:M17">
    <sortCondition descending="1" ref="M9:M17"/>
  </sortState>
  <mergeCells count="24">
    <mergeCell ref="A32:M32"/>
    <mergeCell ref="A33:M33"/>
    <mergeCell ref="A34:M34"/>
    <mergeCell ref="A36:M36"/>
    <mergeCell ref="A38:A39"/>
    <mergeCell ref="C38:G38"/>
    <mergeCell ref="I38:M38"/>
    <mergeCell ref="C37:M37"/>
    <mergeCell ref="E28:G28"/>
    <mergeCell ref="C6:M6"/>
    <mergeCell ref="K25:M25"/>
    <mergeCell ref="A24:M24"/>
    <mergeCell ref="E29:G29"/>
    <mergeCell ref="A20:M20"/>
    <mergeCell ref="A21:M21"/>
    <mergeCell ref="A22:M22"/>
    <mergeCell ref="E27:G27"/>
    <mergeCell ref="A1:M1"/>
    <mergeCell ref="A2:M2"/>
    <mergeCell ref="A3:M3"/>
    <mergeCell ref="A5:M5"/>
    <mergeCell ref="A7:A8"/>
    <mergeCell ref="C7:G7"/>
    <mergeCell ref="I7:M7"/>
  </mergeCells>
  <pageMargins left="0.39" right="0.39" top="0.39" bottom="0.39" header="0" footer="0"/>
  <pageSetup scale="56" fitToHeight="0" orientation="landscape" r:id="rId1"/>
  <rowBreaks count="2" manualBreakCount="2">
    <brk id="19" max="13" man="1"/>
    <brk id="31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96" zoomScaleNormal="100" zoomScaleSheetLayoutView="96" workbookViewId="0">
      <selection activeCell="G17" sqref="G17"/>
    </sheetView>
  </sheetViews>
  <sheetFormatPr defaultColWidth="8.85546875" defaultRowHeight="15.75" x14ac:dyDescent="0.4"/>
  <cols>
    <col min="1" max="1" width="22.28515625" style="5" customWidth="1"/>
    <col min="2" max="2" width="1.42578125" style="5" customWidth="1"/>
    <col min="3" max="3" width="22.5703125" style="5" customWidth="1"/>
    <col min="4" max="4" width="1.42578125" style="5" customWidth="1"/>
    <col min="5" max="5" width="21" style="5" customWidth="1"/>
    <col min="6" max="6" width="1.42578125" style="5" customWidth="1"/>
    <col min="7" max="7" width="21.5703125" style="5" customWidth="1"/>
    <col min="8" max="8" width="1.42578125" style="5" customWidth="1"/>
    <col min="9" max="9" width="22.140625" style="5" customWidth="1"/>
    <col min="10" max="10" width="1.42578125" style="5" customWidth="1"/>
    <col min="11" max="11" width="18.85546875" style="5" customWidth="1"/>
    <col min="12" max="12" width="1.42578125" style="5" customWidth="1"/>
    <col min="13" max="13" width="22.140625" style="5" customWidth="1"/>
    <col min="14" max="14" width="1.42578125" style="5" customWidth="1"/>
    <col min="15" max="16384" width="8.85546875" style="5"/>
  </cols>
  <sheetData>
    <row r="1" spans="1:13" ht="40.15" customHeight="1" x14ac:dyDescent="0.4">
      <c r="A1" s="137" t="str">
        <f>درآمد!A1</f>
        <v>صندوق سرمایه‌گذاری اختصاصی بازارگردانی لاجورد دماوند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40.15" customHeight="1" x14ac:dyDescent="0.4">
      <c r="A2" s="137" t="str">
        <f>درآمد!A2</f>
        <v>صورت وضعیت درآمدها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40.15" customHeight="1" x14ac:dyDescent="0.4">
      <c r="A3" s="137" t="str">
        <f>درآمد!A3</f>
        <v>یک ماهه منتهی به 31 تیر 1404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40.15" customHeight="1" x14ac:dyDescent="0.4"/>
    <row r="5" spans="1:13" ht="40.15" customHeight="1" x14ac:dyDescent="0.4">
      <c r="A5" s="138" t="s">
        <v>152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 ht="40.15" customHeight="1" x14ac:dyDescent="0.75">
      <c r="A6" s="47"/>
      <c r="B6" s="47"/>
      <c r="C6" s="149" t="s">
        <v>97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3" ht="40.15" customHeight="1" thickBot="1" x14ac:dyDescent="0.8">
      <c r="A7" s="161" t="s">
        <v>55</v>
      </c>
      <c r="C7" s="142" t="s">
        <v>129</v>
      </c>
      <c r="D7" s="142"/>
      <c r="E7" s="142"/>
      <c r="F7" s="142"/>
      <c r="G7" s="142"/>
      <c r="H7" s="40"/>
      <c r="I7" s="142" t="s">
        <v>128</v>
      </c>
      <c r="J7" s="142"/>
      <c r="K7" s="142"/>
      <c r="L7" s="142"/>
      <c r="M7" s="142"/>
    </row>
    <row r="8" spans="1:13" ht="29.1" customHeight="1" thickBot="1" x14ac:dyDescent="0.65">
      <c r="A8" s="140"/>
      <c r="C8" s="15" t="s">
        <v>84</v>
      </c>
      <c r="D8" s="14"/>
      <c r="E8" s="15" t="s">
        <v>76</v>
      </c>
      <c r="F8" s="14"/>
      <c r="G8" s="15" t="s">
        <v>85</v>
      </c>
      <c r="H8" s="13"/>
      <c r="I8" s="15" t="s">
        <v>84</v>
      </c>
      <c r="J8" s="14"/>
      <c r="K8" s="15" t="s">
        <v>76</v>
      </c>
      <c r="L8" s="14"/>
      <c r="M8" s="15" t="s">
        <v>85</v>
      </c>
    </row>
    <row r="9" spans="1:13" ht="39" customHeight="1" x14ac:dyDescent="0.4">
      <c r="A9" s="18" t="s">
        <v>117</v>
      </c>
      <c r="C9" s="38">
        <v>1411886</v>
      </c>
      <c r="D9" s="22"/>
      <c r="E9" s="38">
        <v>0</v>
      </c>
      <c r="F9" s="22"/>
      <c r="G9" s="38">
        <f>C9+E9</f>
        <v>1411886</v>
      </c>
      <c r="H9" s="22"/>
      <c r="I9" s="38">
        <v>825249851</v>
      </c>
      <c r="J9" s="22"/>
      <c r="K9" s="38">
        <v>0</v>
      </c>
      <c r="L9" s="22"/>
      <c r="M9" s="38">
        <f>I9+K9</f>
        <v>825249851</v>
      </c>
    </row>
    <row r="10" spans="1:13" ht="39" customHeight="1" thickBot="1" x14ac:dyDescent="0.45">
      <c r="A10" s="19" t="s">
        <v>116</v>
      </c>
      <c r="C10" s="41">
        <v>4506316</v>
      </c>
      <c r="D10" s="22"/>
      <c r="E10" s="41">
        <v>0</v>
      </c>
      <c r="F10" s="22"/>
      <c r="G10" s="41">
        <f>C10+E10</f>
        <v>4506316</v>
      </c>
      <c r="H10" s="22"/>
      <c r="I10" s="41">
        <v>14617434</v>
      </c>
      <c r="J10" s="22"/>
      <c r="K10" s="41">
        <v>0</v>
      </c>
      <c r="L10" s="22"/>
      <c r="M10" s="41">
        <f>I10+K10</f>
        <v>14617434</v>
      </c>
    </row>
    <row r="11" spans="1:13" ht="39" customHeight="1" thickBot="1" x14ac:dyDescent="0.45">
      <c r="A11" s="86" t="s">
        <v>31</v>
      </c>
      <c r="C11" s="71">
        <f>SUM(C9:C10)</f>
        <v>5918202</v>
      </c>
      <c r="D11" s="62"/>
      <c r="E11" s="71">
        <f>SUM(E9:E10)</f>
        <v>0</v>
      </c>
      <c r="F11" s="62"/>
      <c r="G11" s="71">
        <f>SUM(G9:G10)</f>
        <v>5918202</v>
      </c>
      <c r="H11" s="62"/>
      <c r="I11" s="71">
        <f>SUM(I9:I10)</f>
        <v>839867285</v>
      </c>
      <c r="J11" s="62"/>
      <c r="K11" s="71">
        <f>SUM(K9:K10)</f>
        <v>0</v>
      </c>
      <c r="L11" s="62"/>
      <c r="M11" s="71">
        <f>SUM(M9:M10)</f>
        <v>839867285</v>
      </c>
    </row>
    <row r="12" spans="1:13" ht="16.5" thickTop="1" x14ac:dyDescent="0.4"/>
    <row r="13" spans="1:13" ht="22.5" hidden="1" x14ac:dyDescent="0.4">
      <c r="C13" s="38">
        <v>5918202</v>
      </c>
      <c r="D13" s="38"/>
      <c r="E13" s="38"/>
      <c r="F13" s="38"/>
      <c r="G13" s="38">
        <v>5918202</v>
      </c>
      <c r="H13" s="38"/>
      <c r="I13" s="38">
        <v>839867285</v>
      </c>
      <c r="J13" s="38"/>
      <c r="K13" s="38"/>
      <c r="L13" s="38"/>
      <c r="M13" s="38">
        <v>839867285</v>
      </c>
    </row>
    <row r="14" spans="1:13" ht="22.5" hidden="1" x14ac:dyDescent="0.4">
      <c r="C14" s="38">
        <f>C13-C11</f>
        <v>0</v>
      </c>
      <c r="D14" s="38"/>
      <c r="E14" s="38"/>
      <c r="F14" s="38"/>
      <c r="G14" s="38">
        <f>G13-G11</f>
        <v>0</v>
      </c>
      <c r="H14" s="38"/>
      <c r="I14" s="38">
        <f>I13-I11</f>
        <v>0</v>
      </c>
      <c r="J14" s="38"/>
      <c r="K14" s="38"/>
      <c r="L14" s="38"/>
      <c r="M14" s="38">
        <f>M13-M11</f>
        <v>0</v>
      </c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8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65"/>
  <sheetViews>
    <sheetView rightToLeft="1" view="pageBreakPreview" zoomScale="60" zoomScaleNormal="100" workbookViewId="0">
      <selection activeCell="K13" sqref="K13"/>
    </sheetView>
  </sheetViews>
  <sheetFormatPr defaultColWidth="8.85546875" defaultRowHeight="15.75" x14ac:dyDescent="0.4"/>
  <cols>
    <col min="1" max="1" width="43.7109375" style="28" bestFit="1" customWidth="1"/>
    <col min="2" max="2" width="1.42578125" style="28" customWidth="1"/>
    <col min="3" max="3" width="34" style="28" customWidth="1"/>
    <col min="4" max="4" width="1.42578125" style="28" customWidth="1"/>
    <col min="5" max="5" width="36.5703125" style="28" customWidth="1"/>
    <col min="6" max="6" width="1.42578125" style="28" customWidth="1"/>
    <col min="7" max="7" width="36.5703125" style="28" customWidth="1"/>
    <col min="8" max="8" width="1.42578125" style="28" customWidth="1"/>
    <col min="9" max="9" width="36.5703125" style="28" bestFit="1" customWidth="1"/>
    <col min="10" max="10" width="1.42578125" style="28" customWidth="1"/>
    <col min="11" max="11" width="33.5703125" style="28" customWidth="1"/>
    <col min="12" max="12" width="1.42578125" style="28" customWidth="1"/>
    <col min="13" max="13" width="36.28515625" style="28" customWidth="1"/>
    <col min="14" max="14" width="1.42578125" style="28" customWidth="1"/>
    <col min="15" max="15" width="33.85546875" style="28" customWidth="1"/>
    <col min="16" max="16" width="1.42578125" style="28" customWidth="1"/>
    <col min="17" max="17" width="36.5703125" style="28" bestFit="1" customWidth="1"/>
    <col min="18" max="18" width="1.42578125" style="28" customWidth="1"/>
    <col min="19" max="19" width="0.28515625" style="28" customWidth="1"/>
    <col min="20" max="20" width="16.140625" style="28" bestFit="1" customWidth="1"/>
    <col min="21" max="16384" width="8.85546875" style="28"/>
  </cols>
  <sheetData>
    <row r="1" spans="1:20" ht="43.9" customHeight="1" x14ac:dyDescent="0.4">
      <c r="A1" s="154" t="str">
        <f>درآمد!A1</f>
        <v>صندوق سرمایه‌گذاری اختصاصی بازارگردانی لاجورد دماوند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20" ht="43.9" customHeight="1" x14ac:dyDescent="0.4">
      <c r="A2" s="154" t="str">
        <f>درآمد!A2</f>
        <v>صورت وضعیت درآمدها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05"/>
    </row>
    <row r="3" spans="1:20" ht="43.9" customHeight="1" x14ac:dyDescent="0.4">
      <c r="A3" s="154" t="str">
        <f>درآمد!A3</f>
        <v>یک ماهه منتهی به 31 تیر 1404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05"/>
    </row>
    <row r="4" spans="1:20" ht="43.9" customHeight="1" x14ac:dyDescent="0.4"/>
    <row r="5" spans="1:20" ht="43.9" customHeight="1" x14ac:dyDescent="0.4">
      <c r="A5" s="155" t="s">
        <v>169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06"/>
    </row>
    <row r="6" spans="1:20" ht="45.6" customHeight="1" x14ac:dyDescent="0.75">
      <c r="A6" s="101"/>
      <c r="B6" s="101"/>
      <c r="C6" s="160" t="s">
        <v>97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06"/>
    </row>
    <row r="7" spans="1:20" ht="45.6" customHeight="1" thickBot="1" x14ac:dyDescent="0.8">
      <c r="A7" s="162" t="s">
        <v>55</v>
      </c>
      <c r="C7" s="158" t="s">
        <v>129</v>
      </c>
      <c r="D7" s="158"/>
      <c r="E7" s="158"/>
      <c r="F7" s="158"/>
      <c r="G7" s="158"/>
      <c r="H7" s="158"/>
      <c r="I7" s="158"/>
      <c r="K7" s="158" t="s">
        <v>128</v>
      </c>
      <c r="L7" s="158"/>
      <c r="M7" s="158"/>
      <c r="N7" s="158"/>
      <c r="O7" s="158"/>
      <c r="P7" s="158"/>
      <c r="Q7" s="158"/>
      <c r="R7" s="107"/>
    </row>
    <row r="8" spans="1:20" ht="45.6" customHeight="1" thickBot="1" x14ac:dyDescent="0.65">
      <c r="A8" s="163"/>
      <c r="C8" s="92" t="s">
        <v>8</v>
      </c>
      <c r="D8" s="93"/>
      <c r="E8" s="92" t="s">
        <v>10</v>
      </c>
      <c r="F8" s="93"/>
      <c r="G8" s="92" t="s">
        <v>87</v>
      </c>
      <c r="H8" s="93"/>
      <c r="I8" s="92" t="s">
        <v>159</v>
      </c>
      <c r="J8" s="94"/>
      <c r="K8" s="92" t="s">
        <v>8</v>
      </c>
      <c r="L8" s="93"/>
      <c r="M8" s="92" t="s">
        <v>10</v>
      </c>
      <c r="N8" s="93"/>
      <c r="O8" s="92" t="s">
        <v>87</v>
      </c>
      <c r="P8" s="93"/>
      <c r="Q8" s="92" t="s">
        <v>159</v>
      </c>
      <c r="R8" s="107"/>
    </row>
    <row r="9" spans="1:20" ht="45.6" customHeight="1" x14ac:dyDescent="0.4">
      <c r="A9" s="95" t="s">
        <v>17</v>
      </c>
      <c r="C9" s="21">
        <v>584143602</v>
      </c>
      <c r="D9" s="21"/>
      <c r="E9" s="21">
        <v>9525978334715</v>
      </c>
      <c r="F9" s="21"/>
      <c r="G9" s="21">
        <v>-9412067121180</v>
      </c>
      <c r="H9" s="21"/>
      <c r="I9" s="20">
        <f t="shared" ref="I9:I13" si="0">E9+G9</f>
        <v>113911213535</v>
      </c>
      <c r="J9" s="21"/>
      <c r="K9" s="21">
        <v>584143602</v>
      </c>
      <c r="L9" s="21"/>
      <c r="M9" s="21">
        <v>9525978334715</v>
      </c>
      <c r="N9" s="21"/>
      <c r="O9" s="21">
        <v>-6573545020719</v>
      </c>
      <c r="P9" s="21"/>
      <c r="Q9" s="20">
        <f t="shared" ref="Q9:Q13" si="1">M9+O9</f>
        <v>2952433313996</v>
      </c>
      <c r="R9" s="109"/>
    </row>
    <row r="10" spans="1:20" ht="45.6" customHeight="1" x14ac:dyDescent="0.4">
      <c r="A10" s="95" t="s">
        <v>15</v>
      </c>
      <c r="C10" s="21">
        <v>21047965</v>
      </c>
      <c r="D10" s="21"/>
      <c r="E10" s="21">
        <v>1009534490236</v>
      </c>
      <c r="F10" s="21"/>
      <c r="G10" s="21">
        <v>-1098182030919</v>
      </c>
      <c r="H10" s="21"/>
      <c r="I10" s="20">
        <f t="shared" si="0"/>
        <v>-88647540683</v>
      </c>
      <c r="J10" s="21"/>
      <c r="K10" s="21">
        <v>21047965</v>
      </c>
      <c r="L10" s="21"/>
      <c r="M10" s="21">
        <v>1009534490236</v>
      </c>
      <c r="N10" s="21"/>
      <c r="O10" s="21">
        <v>-894134469270</v>
      </c>
      <c r="P10" s="21"/>
      <c r="Q10" s="20">
        <f t="shared" si="1"/>
        <v>115400020966</v>
      </c>
      <c r="R10" s="110"/>
    </row>
    <row r="11" spans="1:20" ht="45.6" customHeight="1" x14ac:dyDescent="0.4">
      <c r="A11" s="95" t="s">
        <v>30</v>
      </c>
      <c r="C11" s="21">
        <v>188500000</v>
      </c>
      <c r="D11" s="21"/>
      <c r="E11" s="21">
        <v>530600936580</v>
      </c>
      <c r="F11" s="21"/>
      <c r="G11" s="21">
        <v>-585949033236</v>
      </c>
      <c r="H11" s="21"/>
      <c r="I11" s="20">
        <f t="shared" si="0"/>
        <v>-55348096656</v>
      </c>
      <c r="J11" s="21"/>
      <c r="K11" s="21">
        <v>188500000</v>
      </c>
      <c r="L11" s="21"/>
      <c r="M11" s="21">
        <v>530600936580</v>
      </c>
      <c r="N11" s="21"/>
      <c r="O11" s="21">
        <v>-483419380871</v>
      </c>
      <c r="P11" s="21"/>
      <c r="Q11" s="20">
        <f t="shared" si="1"/>
        <v>47181555709</v>
      </c>
      <c r="R11" s="110"/>
    </row>
    <row r="12" spans="1:20" ht="45.6" customHeight="1" x14ac:dyDescent="0.4">
      <c r="A12" s="95" t="s">
        <v>21</v>
      </c>
      <c r="C12" s="21">
        <v>30718316</v>
      </c>
      <c r="D12" s="21"/>
      <c r="E12" s="21">
        <v>58259053211</v>
      </c>
      <c r="F12" s="21"/>
      <c r="G12" s="21">
        <v>-71058855734</v>
      </c>
      <c r="H12" s="21"/>
      <c r="I12" s="20">
        <f t="shared" si="0"/>
        <v>-12799802523</v>
      </c>
      <c r="J12" s="21"/>
      <c r="K12" s="21">
        <v>30718316</v>
      </c>
      <c r="L12" s="21"/>
      <c r="M12" s="21">
        <v>58259053211</v>
      </c>
      <c r="N12" s="21"/>
      <c r="O12" s="21">
        <v>-52313821905</v>
      </c>
      <c r="P12" s="21"/>
      <c r="Q12" s="20">
        <f t="shared" si="1"/>
        <v>5945231306</v>
      </c>
      <c r="R12" s="110"/>
    </row>
    <row r="13" spans="1:20" ht="45.6" customHeight="1" x14ac:dyDescent="0.4">
      <c r="A13" s="95" t="s">
        <v>22</v>
      </c>
      <c r="C13" s="21">
        <v>9697704</v>
      </c>
      <c r="D13" s="21"/>
      <c r="E13" s="21">
        <v>142351002713</v>
      </c>
      <c r="F13" s="21"/>
      <c r="G13" s="21">
        <v>-155694931316</v>
      </c>
      <c r="H13" s="21"/>
      <c r="I13" s="20">
        <f t="shared" si="0"/>
        <v>-13343928603</v>
      </c>
      <c r="J13" s="21"/>
      <c r="K13" s="21">
        <v>9697704</v>
      </c>
      <c r="L13" s="21"/>
      <c r="M13" s="21">
        <v>142351002713</v>
      </c>
      <c r="N13" s="21"/>
      <c r="O13" s="21">
        <v>-141108446227</v>
      </c>
      <c r="P13" s="21"/>
      <c r="Q13" s="20">
        <f t="shared" si="1"/>
        <v>1242556486</v>
      </c>
      <c r="R13" s="110"/>
    </row>
    <row r="14" spans="1:20" ht="45.6" customHeight="1" x14ac:dyDescent="0.4">
      <c r="A14" s="132" t="s">
        <v>160</v>
      </c>
      <c r="B14" s="133"/>
      <c r="C14" s="121">
        <v>21101000</v>
      </c>
      <c r="D14" s="121"/>
      <c r="E14" s="121">
        <v>2150085128</v>
      </c>
      <c r="F14" s="121"/>
      <c r="G14" s="121">
        <f>E14-I14</f>
        <v>1954440138</v>
      </c>
      <c r="H14" s="121"/>
      <c r="I14" s="119">
        <v>195644990</v>
      </c>
      <c r="J14" s="121"/>
      <c r="K14" s="121">
        <v>21101000</v>
      </c>
      <c r="L14" s="121"/>
      <c r="M14" s="121">
        <v>2150085128</v>
      </c>
      <c r="N14" s="121"/>
      <c r="O14" s="121">
        <f>M14-Q14</f>
        <v>1954440138</v>
      </c>
      <c r="P14" s="121"/>
      <c r="Q14" s="119">
        <v>195644990</v>
      </c>
      <c r="R14" s="110"/>
      <c r="T14" s="28">
        <f>O14-M14+Q14</f>
        <v>0</v>
      </c>
    </row>
    <row r="15" spans="1:20" ht="45.6" customHeight="1" x14ac:dyDescent="0.4">
      <c r="A15" s="132" t="s">
        <v>161</v>
      </c>
      <c r="B15" s="133"/>
      <c r="C15" s="121">
        <v>310000</v>
      </c>
      <c r="D15" s="121"/>
      <c r="E15" s="121">
        <v>108388245</v>
      </c>
      <c r="F15" s="121"/>
      <c r="G15" s="121">
        <f t="shared" ref="G15:G22" si="2">E15-I15</f>
        <v>639263153</v>
      </c>
      <c r="H15" s="121"/>
      <c r="I15" s="119">
        <v>-530874908</v>
      </c>
      <c r="J15" s="121"/>
      <c r="K15" s="121">
        <v>310000</v>
      </c>
      <c r="L15" s="121"/>
      <c r="M15" s="121">
        <v>108388245</v>
      </c>
      <c r="N15" s="121"/>
      <c r="O15" s="121">
        <f t="shared" ref="O15:O22" si="3">M15-Q15</f>
        <v>-3620587</v>
      </c>
      <c r="P15" s="121"/>
      <c r="Q15" s="119">
        <v>112008832</v>
      </c>
      <c r="R15" s="110"/>
    </row>
    <row r="16" spans="1:20" ht="45.6" customHeight="1" x14ac:dyDescent="0.4">
      <c r="A16" s="132" t="s">
        <v>162</v>
      </c>
      <c r="B16" s="133"/>
      <c r="C16" s="121">
        <v>112000</v>
      </c>
      <c r="D16" s="121"/>
      <c r="E16" s="121">
        <v>44753856</v>
      </c>
      <c r="F16" s="121"/>
      <c r="G16" s="121">
        <f t="shared" si="2"/>
        <v>40277712</v>
      </c>
      <c r="H16" s="121"/>
      <c r="I16" s="119">
        <v>4476144</v>
      </c>
      <c r="J16" s="121"/>
      <c r="K16" s="121">
        <v>112000</v>
      </c>
      <c r="L16" s="121"/>
      <c r="M16" s="121">
        <v>44753856</v>
      </c>
      <c r="N16" s="121"/>
      <c r="O16" s="121">
        <f t="shared" si="3"/>
        <v>40277712</v>
      </c>
      <c r="P16" s="121"/>
      <c r="Q16" s="119">
        <v>4476144</v>
      </c>
      <c r="R16" s="110"/>
    </row>
    <row r="17" spans="1:18" ht="45.6" customHeight="1" x14ac:dyDescent="0.4">
      <c r="A17" s="132" t="s">
        <v>163</v>
      </c>
      <c r="B17" s="133"/>
      <c r="C17" s="121">
        <v>6578000</v>
      </c>
      <c r="D17" s="121"/>
      <c r="E17" s="121">
        <v>131424493</v>
      </c>
      <c r="F17" s="121"/>
      <c r="G17" s="121">
        <f t="shared" si="2"/>
        <v>129278987</v>
      </c>
      <c r="H17" s="121"/>
      <c r="I17" s="119">
        <v>2145506</v>
      </c>
      <c r="J17" s="121"/>
      <c r="K17" s="121">
        <v>6578000</v>
      </c>
      <c r="L17" s="121"/>
      <c r="M17" s="121">
        <v>131424493</v>
      </c>
      <c r="N17" s="121"/>
      <c r="O17" s="121">
        <f t="shared" si="3"/>
        <v>129278987</v>
      </c>
      <c r="P17" s="121"/>
      <c r="Q17" s="119">
        <v>2145506</v>
      </c>
      <c r="R17" s="110"/>
    </row>
    <row r="18" spans="1:18" ht="45.6" customHeight="1" x14ac:dyDescent="0.4">
      <c r="A18" s="132" t="s">
        <v>164</v>
      </c>
      <c r="B18" s="133"/>
      <c r="C18" s="121">
        <v>3000</v>
      </c>
      <c r="D18" s="121"/>
      <c r="E18" s="121">
        <v>152842</v>
      </c>
      <c r="F18" s="121"/>
      <c r="G18" s="121">
        <f t="shared" si="2"/>
        <v>-294315</v>
      </c>
      <c r="H18" s="121"/>
      <c r="I18" s="119">
        <v>447157</v>
      </c>
      <c r="J18" s="121"/>
      <c r="K18" s="121">
        <v>3000</v>
      </c>
      <c r="L18" s="121"/>
      <c r="M18" s="121">
        <v>152842</v>
      </c>
      <c r="N18" s="121"/>
      <c r="O18" s="121">
        <f t="shared" si="3"/>
        <v>-294315</v>
      </c>
      <c r="P18" s="121"/>
      <c r="Q18" s="119">
        <v>447157</v>
      </c>
      <c r="R18" s="110"/>
    </row>
    <row r="19" spans="1:18" ht="45.6" customHeight="1" x14ac:dyDescent="0.4">
      <c r="A19" s="132" t="s">
        <v>165</v>
      </c>
      <c r="B19" s="133"/>
      <c r="C19" s="121">
        <v>121000</v>
      </c>
      <c r="D19" s="121"/>
      <c r="E19" s="121">
        <v>26592581</v>
      </c>
      <c r="F19" s="121"/>
      <c r="G19" s="121">
        <f t="shared" si="2"/>
        <v>26565163</v>
      </c>
      <c r="H19" s="121"/>
      <c r="I19" s="119">
        <v>27418</v>
      </c>
      <c r="J19" s="121"/>
      <c r="K19" s="121">
        <v>121000</v>
      </c>
      <c r="L19" s="121"/>
      <c r="M19" s="121">
        <v>26592581</v>
      </c>
      <c r="N19" s="121"/>
      <c r="O19" s="121">
        <f t="shared" si="3"/>
        <v>26565163</v>
      </c>
      <c r="P19" s="121"/>
      <c r="Q19" s="119">
        <v>27418</v>
      </c>
      <c r="R19" s="110"/>
    </row>
    <row r="20" spans="1:18" ht="45.6" customHeight="1" x14ac:dyDescent="0.4">
      <c r="A20" s="132" t="s">
        <v>166</v>
      </c>
      <c r="B20" s="133"/>
      <c r="C20" s="121">
        <v>160000</v>
      </c>
      <c r="D20" s="121"/>
      <c r="E20" s="121">
        <v>7991760</v>
      </c>
      <c r="F20" s="121"/>
      <c r="G20" s="121">
        <f t="shared" si="2"/>
        <v>7983520</v>
      </c>
      <c r="H20" s="121"/>
      <c r="I20" s="119">
        <v>8240</v>
      </c>
      <c r="J20" s="121"/>
      <c r="K20" s="121">
        <v>160000</v>
      </c>
      <c r="L20" s="121"/>
      <c r="M20" s="121">
        <v>7991760</v>
      </c>
      <c r="N20" s="121"/>
      <c r="O20" s="121">
        <f t="shared" si="3"/>
        <v>7983520</v>
      </c>
      <c r="P20" s="121"/>
      <c r="Q20" s="119">
        <v>8240</v>
      </c>
      <c r="R20" s="110"/>
    </row>
    <row r="21" spans="1:18" ht="45.6" customHeight="1" x14ac:dyDescent="0.4">
      <c r="A21" s="132" t="s">
        <v>167</v>
      </c>
      <c r="B21" s="133"/>
      <c r="C21" s="121">
        <v>1350000</v>
      </c>
      <c r="D21" s="121"/>
      <c r="E21" s="121">
        <v>22926361</v>
      </c>
      <c r="F21" s="121"/>
      <c r="G21" s="121">
        <f t="shared" si="2"/>
        <v>30952722</v>
      </c>
      <c r="H21" s="121"/>
      <c r="I21" s="119">
        <v>-8026361</v>
      </c>
      <c r="J21" s="121"/>
      <c r="K21" s="121">
        <v>1350000</v>
      </c>
      <c r="L21" s="121"/>
      <c r="M21" s="121">
        <v>22926361</v>
      </c>
      <c r="N21" s="121"/>
      <c r="O21" s="121">
        <f t="shared" si="3"/>
        <v>30952722</v>
      </c>
      <c r="P21" s="121"/>
      <c r="Q21" s="119">
        <v>-8026361</v>
      </c>
      <c r="R21" s="110"/>
    </row>
    <row r="22" spans="1:18" ht="45.6" customHeight="1" thickBot="1" x14ac:dyDescent="0.45">
      <c r="A22" s="134" t="s">
        <v>168</v>
      </c>
      <c r="B22" s="133"/>
      <c r="C22" s="122">
        <v>18493000</v>
      </c>
      <c r="D22" s="121"/>
      <c r="E22" s="122">
        <v>738958088</v>
      </c>
      <c r="F22" s="121"/>
      <c r="G22" s="122">
        <f t="shared" si="2"/>
        <v>807715397</v>
      </c>
      <c r="H22" s="121"/>
      <c r="I22" s="122">
        <v>-68757309</v>
      </c>
      <c r="J22" s="121"/>
      <c r="K22" s="122">
        <v>18493000</v>
      </c>
      <c r="L22" s="121"/>
      <c r="M22" s="122">
        <v>738958088</v>
      </c>
      <c r="N22" s="121"/>
      <c r="O22" s="122">
        <f t="shared" si="3"/>
        <v>807715397</v>
      </c>
      <c r="P22" s="121"/>
      <c r="Q22" s="122">
        <v>-68757309</v>
      </c>
      <c r="R22" s="110"/>
    </row>
    <row r="23" spans="1:18" ht="45.6" customHeight="1" thickBot="1" x14ac:dyDescent="0.45">
      <c r="A23" s="97" t="s">
        <v>171</v>
      </c>
      <c r="B23" s="100"/>
      <c r="C23" s="115">
        <f>SUM(C9:C22)</f>
        <v>882335587</v>
      </c>
      <c r="D23" s="65"/>
      <c r="E23" s="115">
        <f>SUM(E9:E22)</f>
        <v>11269955090809</v>
      </c>
      <c r="F23" s="65"/>
      <c r="G23" s="115">
        <f>SUM(G9:G22)</f>
        <v>-11319315789908</v>
      </c>
      <c r="H23" s="65"/>
      <c r="I23" s="115">
        <f>SUM(I9:I22)</f>
        <v>-56633064053</v>
      </c>
      <c r="J23" s="65"/>
      <c r="K23" s="115">
        <f>SUM(K9:K22)</f>
        <v>882335587</v>
      </c>
      <c r="L23" s="65"/>
      <c r="M23" s="115">
        <f>SUM(M9:M22)</f>
        <v>11269955090809</v>
      </c>
      <c r="N23" s="65"/>
      <c r="O23" s="115">
        <f>SUM(O9:O22)</f>
        <v>-8141527840255</v>
      </c>
      <c r="P23" s="65"/>
      <c r="Q23" s="115">
        <f>SUM(SUM(Q9:Q22))</f>
        <v>3122440653080</v>
      </c>
      <c r="R23" s="110"/>
    </row>
    <row r="24" spans="1:18" ht="40.15" customHeight="1" x14ac:dyDescent="0.4">
      <c r="A24" s="96"/>
      <c r="C24" s="20"/>
      <c r="D24" s="21"/>
      <c r="E24" s="20"/>
      <c r="F24" s="21"/>
      <c r="G24" s="20"/>
      <c r="H24" s="21"/>
      <c r="I24" s="20"/>
      <c r="J24" s="21"/>
      <c r="K24" s="20"/>
      <c r="L24" s="21"/>
      <c r="M24" s="20"/>
      <c r="N24" s="21"/>
      <c r="O24" s="20"/>
      <c r="P24" s="21"/>
      <c r="Q24" s="20"/>
      <c r="R24" s="110"/>
    </row>
    <row r="25" spans="1:18" ht="48.6" customHeight="1" x14ac:dyDescent="0.4">
      <c r="A25" s="154" t="s">
        <v>0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10"/>
    </row>
    <row r="26" spans="1:18" ht="48.6" customHeight="1" x14ac:dyDescent="0.4">
      <c r="A26" s="154" t="s">
        <v>54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10"/>
    </row>
    <row r="27" spans="1:18" ht="48.6" customHeight="1" x14ac:dyDescent="0.4">
      <c r="A27" s="154" t="s">
        <v>130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10"/>
    </row>
    <row r="28" spans="1:18" ht="48.6" customHeight="1" x14ac:dyDescent="0.4">
      <c r="R28" s="110"/>
    </row>
    <row r="29" spans="1:18" ht="48.6" customHeight="1" x14ac:dyDescent="0.4">
      <c r="A29" s="155" t="s">
        <v>172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10"/>
    </row>
    <row r="30" spans="1:18" ht="46.15" customHeight="1" x14ac:dyDescent="0.75">
      <c r="A30" s="101"/>
      <c r="B30" s="101"/>
      <c r="C30" s="160" t="s">
        <v>97</v>
      </c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10"/>
    </row>
    <row r="31" spans="1:18" ht="46.15" customHeight="1" thickBot="1" x14ac:dyDescent="0.8">
      <c r="A31" s="162" t="s">
        <v>55</v>
      </c>
      <c r="C31" s="158" t="s">
        <v>129</v>
      </c>
      <c r="D31" s="158"/>
      <c r="E31" s="158"/>
      <c r="F31" s="158"/>
      <c r="G31" s="158"/>
      <c r="H31" s="158"/>
      <c r="I31" s="158"/>
      <c r="K31" s="158" t="s">
        <v>128</v>
      </c>
      <c r="L31" s="158"/>
      <c r="M31" s="158"/>
      <c r="N31" s="158"/>
      <c r="O31" s="158"/>
      <c r="P31" s="158"/>
      <c r="Q31" s="158"/>
      <c r="R31" s="110"/>
    </row>
    <row r="32" spans="1:18" ht="46.15" customHeight="1" thickBot="1" x14ac:dyDescent="0.65">
      <c r="A32" s="163"/>
      <c r="C32" s="92" t="s">
        <v>8</v>
      </c>
      <c r="D32" s="93"/>
      <c r="E32" s="92" t="s">
        <v>10</v>
      </c>
      <c r="F32" s="93"/>
      <c r="G32" s="92" t="s">
        <v>87</v>
      </c>
      <c r="H32" s="93"/>
      <c r="I32" s="92" t="s">
        <v>159</v>
      </c>
      <c r="J32" s="94"/>
      <c r="K32" s="92" t="s">
        <v>8</v>
      </c>
      <c r="L32" s="93"/>
      <c r="M32" s="92" t="s">
        <v>10</v>
      </c>
      <c r="N32" s="93"/>
      <c r="O32" s="92" t="s">
        <v>87</v>
      </c>
      <c r="P32" s="93"/>
      <c r="Q32" s="92" t="s">
        <v>159</v>
      </c>
      <c r="R32" s="110"/>
    </row>
    <row r="33" spans="1:18" ht="46.15" customHeight="1" x14ac:dyDescent="0.4">
      <c r="A33" s="97" t="s">
        <v>173</v>
      </c>
      <c r="C33" s="69">
        <f>SUM(C23)</f>
        <v>882335587</v>
      </c>
      <c r="D33" s="65"/>
      <c r="E33" s="69">
        <f>SUM(E23)</f>
        <v>11269955090809</v>
      </c>
      <c r="F33" s="65"/>
      <c r="G33" s="69">
        <f>SUM(G23)</f>
        <v>-11319315789908</v>
      </c>
      <c r="H33" s="65"/>
      <c r="I33" s="69">
        <f>SUM(I23)</f>
        <v>-56633064053</v>
      </c>
      <c r="J33" s="65"/>
      <c r="K33" s="69">
        <f>SUM(K23)</f>
        <v>882335587</v>
      </c>
      <c r="L33" s="65"/>
      <c r="M33" s="69">
        <f>SUM(M23)</f>
        <v>11269955090809</v>
      </c>
      <c r="N33" s="65"/>
      <c r="O33" s="69">
        <f>SUM(O23)</f>
        <v>-8141527840255</v>
      </c>
      <c r="P33" s="65"/>
      <c r="Q33" s="69">
        <f>SUM(Q23)</f>
        <v>3122440653080</v>
      </c>
      <c r="R33" s="110"/>
    </row>
    <row r="34" spans="1:18" ht="46.15" customHeight="1" x14ac:dyDescent="0.4">
      <c r="A34" s="95" t="s">
        <v>28</v>
      </c>
      <c r="C34" s="21">
        <v>879171</v>
      </c>
      <c r="D34" s="21"/>
      <c r="E34" s="21">
        <v>2426424816</v>
      </c>
      <c r="F34" s="21"/>
      <c r="G34" s="21">
        <v>-2535359167</v>
      </c>
      <c r="H34" s="21"/>
      <c r="I34" s="20">
        <f t="shared" ref="I34:I46" si="4">E34+G34</f>
        <v>-108934351</v>
      </c>
      <c r="J34" s="21"/>
      <c r="K34" s="21">
        <v>879171</v>
      </c>
      <c r="L34" s="21"/>
      <c r="M34" s="21">
        <v>2426424816</v>
      </c>
      <c r="N34" s="21"/>
      <c r="O34" s="21">
        <v>-2693419972</v>
      </c>
      <c r="P34" s="21"/>
      <c r="Q34" s="20">
        <f t="shared" ref="Q34:Q46" si="5">M34+O34</f>
        <v>-266995156</v>
      </c>
      <c r="R34" s="110"/>
    </row>
    <row r="35" spans="1:18" ht="46.15" customHeight="1" x14ac:dyDescent="0.4">
      <c r="A35" s="95" t="s">
        <v>26</v>
      </c>
      <c r="C35" s="21">
        <v>1092556</v>
      </c>
      <c r="D35" s="21"/>
      <c r="E35" s="21">
        <v>10971842857</v>
      </c>
      <c r="F35" s="21"/>
      <c r="G35" s="21">
        <v>-13668405231</v>
      </c>
      <c r="H35" s="21"/>
      <c r="I35" s="20">
        <f t="shared" si="4"/>
        <v>-2696562374</v>
      </c>
      <c r="J35" s="21"/>
      <c r="K35" s="21">
        <v>1092556</v>
      </c>
      <c r="L35" s="21"/>
      <c r="M35" s="21">
        <v>10971842857</v>
      </c>
      <c r="N35" s="21"/>
      <c r="O35" s="21">
        <v>-15131317612</v>
      </c>
      <c r="P35" s="21"/>
      <c r="Q35" s="20">
        <f t="shared" si="5"/>
        <v>-4159474755</v>
      </c>
      <c r="R35" s="110"/>
    </row>
    <row r="36" spans="1:18" ht="46.15" customHeight="1" x14ac:dyDescent="0.4">
      <c r="A36" s="95" t="s">
        <v>23</v>
      </c>
      <c r="C36" s="21">
        <v>31019314</v>
      </c>
      <c r="D36" s="21"/>
      <c r="E36" s="21">
        <v>148717557263</v>
      </c>
      <c r="F36" s="21"/>
      <c r="G36" s="21">
        <v>-184523114257</v>
      </c>
      <c r="H36" s="21"/>
      <c r="I36" s="20">
        <f t="shared" si="4"/>
        <v>-35805556994</v>
      </c>
      <c r="J36" s="21"/>
      <c r="K36" s="21">
        <v>31019314</v>
      </c>
      <c r="L36" s="21"/>
      <c r="M36" s="21">
        <v>148717557263</v>
      </c>
      <c r="N36" s="21"/>
      <c r="O36" s="21">
        <v>-164660869739</v>
      </c>
      <c r="P36" s="21"/>
      <c r="Q36" s="20">
        <f t="shared" si="5"/>
        <v>-15943312476</v>
      </c>
      <c r="R36" s="110"/>
    </row>
    <row r="37" spans="1:18" ht="46.15" customHeight="1" x14ac:dyDescent="0.4">
      <c r="A37" s="95" t="s">
        <v>20</v>
      </c>
      <c r="C37" s="21">
        <v>53041722</v>
      </c>
      <c r="D37" s="21"/>
      <c r="E37" s="21">
        <v>225096989507</v>
      </c>
      <c r="F37" s="21"/>
      <c r="G37" s="21">
        <v>-270196251765</v>
      </c>
      <c r="H37" s="21"/>
      <c r="I37" s="20">
        <f t="shared" si="4"/>
        <v>-45099262258</v>
      </c>
      <c r="J37" s="21"/>
      <c r="K37" s="21">
        <v>53041722</v>
      </c>
      <c r="L37" s="21"/>
      <c r="M37" s="21">
        <v>225096989507</v>
      </c>
      <c r="N37" s="21"/>
      <c r="O37" s="21">
        <v>-258590655622</v>
      </c>
      <c r="P37" s="21"/>
      <c r="Q37" s="20">
        <f t="shared" si="5"/>
        <v>-33493666115</v>
      </c>
      <c r="R37" s="110"/>
    </row>
    <row r="38" spans="1:18" ht="46.15" customHeight="1" x14ac:dyDescent="0.4">
      <c r="A38" s="95" t="s">
        <v>18</v>
      </c>
      <c r="C38" s="21">
        <v>10161480</v>
      </c>
      <c r="D38" s="21"/>
      <c r="E38" s="21">
        <v>105497538089</v>
      </c>
      <c r="F38" s="21"/>
      <c r="G38" s="21">
        <v>-126617353221</v>
      </c>
      <c r="H38" s="21"/>
      <c r="I38" s="20">
        <f t="shared" si="4"/>
        <v>-21119815132</v>
      </c>
      <c r="J38" s="21"/>
      <c r="K38" s="21">
        <v>10161480</v>
      </c>
      <c r="L38" s="21"/>
      <c r="M38" s="21">
        <v>105497538089</v>
      </c>
      <c r="N38" s="21"/>
      <c r="O38" s="21">
        <v>-150465564931</v>
      </c>
      <c r="P38" s="21"/>
      <c r="Q38" s="20">
        <f t="shared" si="5"/>
        <v>-44968026842</v>
      </c>
      <c r="R38" s="110"/>
    </row>
    <row r="39" spans="1:18" ht="46.15" customHeight="1" x14ac:dyDescent="0.4">
      <c r="A39" s="95" t="s">
        <v>16</v>
      </c>
      <c r="C39" s="21">
        <v>31256366</v>
      </c>
      <c r="D39" s="21"/>
      <c r="E39" s="21">
        <v>179275188068</v>
      </c>
      <c r="F39" s="21"/>
      <c r="G39" s="21">
        <v>-215838831050</v>
      </c>
      <c r="H39" s="21"/>
      <c r="I39" s="20">
        <f t="shared" si="4"/>
        <v>-36563642982</v>
      </c>
      <c r="J39" s="21"/>
      <c r="K39" s="21">
        <v>31256366</v>
      </c>
      <c r="L39" s="21"/>
      <c r="M39" s="21">
        <v>179275188068</v>
      </c>
      <c r="N39" s="21"/>
      <c r="O39" s="21">
        <v>-228493669319</v>
      </c>
      <c r="P39" s="21"/>
      <c r="Q39" s="20">
        <f t="shared" si="5"/>
        <v>-49218481251</v>
      </c>
      <c r="R39" s="110"/>
    </row>
    <row r="40" spans="1:18" ht="46.15" customHeight="1" x14ac:dyDescent="0.4">
      <c r="A40" s="95" t="s">
        <v>126</v>
      </c>
      <c r="C40" s="21">
        <v>125807541</v>
      </c>
      <c r="D40" s="21"/>
      <c r="E40" s="21">
        <v>1218148575235</v>
      </c>
      <c r="F40" s="21"/>
      <c r="G40" s="21">
        <v>-1207604261718</v>
      </c>
      <c r="H40" s="21"/>
      <c r="I40" s="20">
        <f t="shared" si="4"/>
        <v>10544313517</v>
      </c>
      <c r="J40" s="21"/>
      <c r="K40" s="21">
        <v>125807541</v>
      </c>
      <c r="L40" s="21"/>
      <c r="M40" s="21">
        <v>1218148575235</v>
      </c>
      <c r="N40" s="21"/>
      <c r="O40" s="21">
        <v>-1273540415520</v>
      </c>
      <c r="P40" s="21"/>
      <c r="Q40" s="20">
        <f t="shared" si="5"/>
        <v>-55391840285</v>
      </c>
      <c r="R40" s="110"/>
    </row>
    <row r="41" spans="1:18" ht="46.15" customHeight="1" x14ac:dyDescent="0.4">
      <c r="A41" s="96" t="s">
        <v>24</v>
      </c>
      <c r="C41" s="20">
        <v>132918399</v>
      </c>
      <c r="D41" s="21"/>
      <c r="E41" s="20">
        <v>328058931111</v>
      </c>
      <c r="F41" s="21"/>
      <c r="G41" s="20">
        <v>-404030473052</v>
      </c>
      <c r="H41" s="21"/>
      <c r="I41" s="20">
        <f t="shared" si="4"/>
        <v>-75971541941</v>
      </c>
      <c r="J41" s="21"/>
      <c r="K41" s="20">
        <v>132918399</v>
      </c>
      <c r="L41" s="21"/>
      <c r="M41" s="20">
        <v>328058931111</v>
      </c>
      <c r="N41" s="21"/>
      <c r="O41" s="20">
        <v>-411388559056</v>
      </c>
      <c r="P41" s="21"/>
      <c r="Q41" s="20">
        <f t="shared" si="5"/>
        <v>-83329627945</v>
      </c>
      <c r="R41" s="110"/>
    </row>
    <row r="42" spans="1:18" ht="46.15" customHeight="1" x14ac:dyDescent="0.4">
      <c r="A42" s="95" t="s">
        <v>14</v>
      </c>
      <c r="C42" s="21">
        <v>293081724</v>
      </c>
      <c r="D42" s="21"/>
      <c r="E42" s="21">
        <v>791304969066</v>
      </c>
      <c r="F42" s="21"/>
      <c r="G42" s="21">
        <v>-774575465228</v>
      </c>
      <c r="H42" s="21"/>
      <c r="I42" s="20">
        <f t="shared" si="4"/>
        <v>16729503838</v>
      </c>
      <c r="J42" s="21"/>
      <c r="K42" s="21">
        <v>293081724</v>
      </c>
      <c r="L42" s="21"/>
      <c r="M42" s="21">
        <v>791304969066</v>
      </c>
      <c r="N42" s="21"/>
      <c r="O42" s="21">
        <v>-978639753569</v>
      </c>
      <c r="P42" s="21"/>
      <c r="Q42" s="20">
        <f t="shared" si="5"/>
        <v>-187334784503</v>
      </c>
      <c r="R42" s="110"/>
    </row>
    <row r="43" spans="1:18" ht="46.15" customHeight="1" x14ac:dyDescent="0.4">
      <c r="A43" s="95" t="s">
        <v>127</v>
      </c>
      <c r="C43" s="21">
        <v>1520282699</v>
      </c>
      <c r="D43" s="21"/>
      <c r="E43" s="21">
        <v>5880541716939</v>
      </c>
      <c r="F43" s="21"/>
      <c r="G43" s="21">
        <v>-6537442119917</v>
      </c>
      <c r="H43" s="21"/>
      <c r="I43" s="20">
        <f t="shared" si="4"/>
        <v>-656900402978</v>
      </c>
      <c r="J43" s="21"/>
      <c r="K43" s="21">
        <v>1520282699</v>
      </c>
      <c r="L43" s="21"/>
      <c r="M43" s="21">
        <v>5880541716939</v>
      </c>
      <c r="N43" s="21"/>
      <c r="O43" s="21">
        <v>-6130512324642</v>
      </c>
      <c r="P43" s="21"/>
      <c r="Q43" s="20">
        <f t="shared" si="5"/>
        <v>-249970607703</v>
      </c>
      <c r="R43" s="110"/>
    </row>
    <row r="44" spans="1:18" ht="46.15" customHeight="1" x14ac:dyDescent="0.4">
      <c r="A44" s="95" t="s">
        <v>29</v>
      </c>
      <c r="C44" s="21">
        <v>1581205352</v>
      </c>
      <c r="D44" s="21"/>
      <c r="E44" s="21">
        <v>3938949064379</v>
      </c>
      <c r="F44" s="21"/>
      <c r="G44" s="21">
        <v>-4469830286052</v>
      </c>
      <c r="H44" s="21"/>
      <c r="I44" s="20">
        <f t="shared" si="4"/>
        <v>-530881221673</v>
      </c>
      <c r="J44" s="21"/>
      <c r="K44" s="21">
        <v>1581205352</v>
      </c>
      <c r="L44" s="21"/>
      <c r="M44" s="21">
        <v>3938949064379</v>
      </c>
      <c r="N44" s="21"/>
      <c r="O44" s="21">
        <v>-5299860743728</v>
      </c>
      <c r="P44" s="21"/>
      <c r="Q44" s="20">
        <f t="shared" si="5"/>
        <v>-1360911679349</v>
      </c>
      <c r="R44" s="110"/>
    </row>
    <row r="45" spans="1:18" ht="46.15" customHeight="1" x14ac:dyDescent="0.4">
      <c r="A45" s="95" t="s">
        <v>25</v>
      </c>
      <c r="C45" s="21">
        <v>1344216909</v>
      </c>
      <c r="D45" s="21"/>
      <c r="E45" s="21">
        <v>3400970510105</v>
      </c>
      <c r="F45" s="21"/>
      <c r="G45" s="21">
        <v>-3930804551305</v>
      </c>
      <c r="H45" s="21"/>
      <c r="I45" s="20">
        <f t="shared" si="4"/>
        <v>-529834041200</v>
      </c>
      <c r="J45" s="21"/>
      <c r="K45" s="21">
        <v>1344216909</v>
      </c>
      <c r="L45" s="21"/>
      <c r="M45" s="21">
        <v>3400970510105</v>
      </c>
      <c r="N45" s="21"/>
      <c r="O45" s="21">
        <v>-5484363520391</v>
      </c>
      <c r="P45" s="21"/>
      <c r="Q45" s="20">
        <f t="shared" si="5"/>
        <v>-2083393010286</v>
      </c>
      <c r="R45" s="110"/>
    </row>
    <row r="46" spans="1:18" ht="46.15" customHeight="1" thickBot="1" x14ac:dyDescent="0.45">
      <c r="A46" s="95" t="s">
        <v>19</v>
      </c>
      <c r="C46" s="23">
        <v>4560225165</v>
      </c>
      <c r="D46" s="21"/>
      <c r="E46" s="23">
        <v>23285040502699</v>
      </c>
      <c r="F46" s="21"/>
      <c r="G46" s="23">
        <v>-24925003727195</v>
      </c>
      <c r="H46" s="21"/>
      <c r="I46" s="23">
        <f t="shared" si="4"/>
        <v>-1639963224496</v>
      </c>
      <c r="J46" s="21"/>
      <c r="K46" s="23">
        <v>4560225165</v>
      </c>
      <c r="L46" s="21"/>
      <c r="M46" s="23">
        <v>23285040502699</v>
      </c>
      <c r="N46" s="21"/>
      <c r="O46" s="23">
        <v>-28816283962148</v>
      </c>
      <c r="P46" s="21"/>
      <c r="Q46" s="20">
        <f t="shared" si="5"/>
        <v>-5531243459449</v>
      </c>
      <c r="R46" s="110"/>
    </row>
    <row r="47" spans="1:18" ht="46.15" customHeight="1" thickBot="1" x14ac:dyDescent="0.45">
      <c r="A47" s="97" t="s">
        <v>31</v>
      </c>
      <c r="C47" s="25">
        <f>SUM(C33:C46)</f>
        <v>10567523985</v>
      </c>
      <c r="D47" s="21"/>
      <c r="E47" s="25">
        <f>SUM(E33:E46)</f>
        <v>50784954900943</v>
      </c>
      <c r="F47" s="21"/>
      <c r="G47" s="25">
        <f>SUM(G33:G46)</f>
        <v>-54381985989066</v>
      </c>
      <c r="H47" s="21"/>
      <c r="I47" s="25">
        <f>SUM(I33:I46)</f>
        <v>-3604303453077</v>
      </c>
      <c r="J47" s="21"/>
      <c r="K47" s="25">
        <f>SUM(K33:K46)</f>
        <v>10567523985</v>
      </c>
      <c r="L47" s="21"/>
      <c r="M47" s="25">
        <f>SUM(M33:M46)</f>
        <v>50784954900943</v>
      </c>
      <c r="N47" s="21"/>
      <c r="O47" s="25">
        <f>SUM(O33:O46)</f>
        <v>-57356152616504</v>
      </c>
      <c r="P47" s="21"/>
      <c r="Q47" s="24">
        <f>SUM(Q33:Q46)</f>
        <v>-6577184313035</v>
      </c>
      <c r="R47" s="110"/>
    </row>
    <row r="48" spans="1:18" ht="16.5" thickTop="1" x14ac:dyDescent="0.4"/>
    <row r="49" spans="3:17" ht="22.5" hidden="1" x14ac:dyDescent="0.4">
      <c r="C49" s="20"/>
      <c r="D49" s="20"/>
      <c r="E49" s="20"/>
      <c r="F49" s="20"/>
      <c r="G49" s="20"/>
      <c r="H49" s="20"/>
      <c r="I49" s="20">
        <v>-3604303453077</v>
      </c>
      <c r="J49" s="20"/>
      <c r="K49" s="20">
        <f>C47-K47</f>
        <v>0</v>
      </c>
      <c r="L49" s="20"/>
      <c r="M49" s="20"/>
      <c r="N49" s="20"/>
      <c r="O49" s="20"/>
      <c r="P49" s="20"/>
      <c r="Q49" s="20">
        <v>-6577184313035</v>
      </c>
    </row>
    <row r="50" spans="3:17" ht="22.5" hidden="1" x14ac:dyDescent="0.4">
      <c r="C50" s="20"/>
      <c r="D50" s="20"/>
      <c r="E50" s="20"/>
      <c r="F50" s="20"/>
      <c r="G50" s="20"/>
      <c r="H50" s="20"/>
      <c r="I50" s="20">
        <f>I49-I47</f>
        <v>0</v>
      </c>
      <c r="J50" s="20"/>
      <c r="K50" s="20"/>
      <c r="L50" s="20"/>
      <c r="M50" s="20"/>
      <c r="N50" s="20"/>
      <c r="O50" s="20"/>
      <c r="P50" s="20"/>
      <c r="Q50" s="20">
        <f>Q49-Q47</f>
        <v>0</v>
      </c>
    </row>
    <row r="51" spans="3:17" ht="22.5" x14ac:dyDescent="0.4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4" spans="3:17" ht="39" customHeight="1" x14ac:dyDescent="0.4"/>
    <row r="55" spans="3:17" ht="39" customHeight="1" x14ac:dyDescent="0.4"/>
    <row r="59" spans="3:17" ht="39.6" customHeight="1" x14ac:dyDescent="0.4"/>
    <row r="60" spans="3:17" ht="39.6" customHeight="1" x14ac:dyDescent="0.4"/>
    <row r="61" spans="3:17" ht="39.6" customHeight="1" x14ac:dyDescent="0.4"/>
    <row r="62" spans="3:17" ht="39.6" customHeight="1" x14ac:dyDescent="0.4"/>
    <row r="63" spans="3:17" ht="39.6" customHeight="1" x14ac:dyDescent="0.4"/>
    <row r="64" spans="3:17" ht="39.6" customHeight="1" x14ac:dyDescent="0.4"/>
    <row r="65" ht="39.6" customHeight="1" x14ac:dyDescent="0.4"/>
  </sheetData>
  <sortState xmlns:xlrd2="http://schemas.microsoft.com/office/spreadsheetml/2017/richdata2" ref="A9:Q46">
    <sortCondition descending="1" ref="Q9:Q46"/>
  </sortState>
  <mergeCells count="16">
    <mergeCell ref="A1:Q1"/>
    <mergeCell ref="A7:A8"/>
    <mergeCell ref="C7:I7"/>
    <mergeCell ref="A31:A32"/>
    <mergeCell ref="C31:I31"/>
    <mergeCell ref="K31:Q31"/>
    <mergeCell ref="A2:Q2"/>
    <mergeCell ref="A3:Q3"/>
    <mergeCell ref="A5:Q5"/>
    <mergeCell ref="K7:Q7"/>
    <mergeCell ref="C6:Q6"/>
    <mergeCell ref="A25:Q25"/>
    <mergeCell ref="A26:Q26"/>
    <mergeCell ref="A27:Q27"/>
    <mergeCell ref="A29:Q29"/>
    <mergeCell ref="C30:Q30"/>
  </mergeCells>
  <pageMargins left="0.39" right="0.39" top="0.39" bottom="0.39" header="0" footer="0"/>
  <pageSetup paperSize="9" scale="41" fitToHeight="0" orientation="landscape" r:id="rId1"/>
  <rowBreaks count="1" manualBreakCount="1">
    <brk id="23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8417-2181-4479-9007-868F8B226701}">
  <sheetPr>
    <pageSetUpPr fitToPage="1"/>
  </sheetPr>
  <dimension ref="A1:S20"/>
  <sheetViews>
    <sheetView rightToLeft="1" view="pageBreakPreview" zoomScale="80" zoomScaleNormal="100" zoomScaleSheetLayoutView="80" workbookViewId="0">
      <selection activeCell="K32" sqref="K32"/>
    </sheetView>
  </sheetViews>
  <sheetFormatPr defaultRowHeight="12.75" x14ac:dyDescent="0.2"/>
  <cols>
    <col min="1" max="1" width="44.5703125" bestFit="1" customWidth="1"/>
    <col min="2" max="2" width="1.42578125" customWidth="1"/>
    <col min="3" max="3" width="18.28515625" customWidth="1"/>
    <col min="4" max="4" width="1.42578125" customWidth="1"/>
    <col min="5" max="5" width="23.7109375" customWidth="1"/>
    <col min="6" max="6" width="1.42578125" customWidth="1"/>
    <col min="7" max="7" width="25.140625" customWidth="1"/>
    <col min="8" max="8" width="1.42578125" customWidth="1"/>
    <col min="9" max="9" width="36.5703125" bestFit="1" customWidth="1"/>
    <col min="10" max="10" width="1.42578125" customWidth="1"/>
    <col min="11" max="11" width="28.140625" customWidth="1"/>
    <col min="12" max="12" width="1.42578125" customWidth="1"/>
    <col min="13" max="13" width="28.7109375" customWidth="1"/>
    <col min="14" max="14" width="1.42578125" customWidth="1"/>
    <col min="15" max="15" width="28.85546875" customWidth="1"/>
    <col min="16" max="16" width="1.42578125" customWidth="1"/>
    <col min="17" max="17" width="36.5703125" bestFit="1" customWidth="1"/>
    <col min="18" max="18" width="1.42578125" customWidth="1"/>
  </cols>
  <sheetData>
    <row r="1" spans="1:19" ht="40.15" customHeight="1" x14ac:dyDescent="0.4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28"/>
    </row>
    <row r="2" spans="1:19" ht="40.15" customHeight="1" x14ac:dyDescent="0.4">
      <c r="A2" s="154" t="s">
        <v>54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28"/>
    </row>
    <row r="3" spans="1:19" ht="40.15" customHeight="1" x14ac:dyDescent="0.4">
      <c r="A3" s="154" t="s">
        <v>130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28"/>
    </row>
    <row r="4" spans="1:19" ht="40.15" customHeight="1" x14ac:dyDescent="0.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9" ht="40.15" customHeight="1" x14ac:dyDescent="0.4">
      <c r="A5" s="155" t="s">
        <v>170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28"/>
    </row>
    <row r="6" spans="1:19" ht="40.15" customHeight="1" x14ac:dyDescent="0.75">
      <c r="A6" s="101"/>
      <c r="B6" s="101"/>
      <c r="C6" s="160" t="s">
        <v>97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28"/>
    </row>
    <row r="7" spans="1:19" ht="40.15" customHeight="1" thickBot="1" x14ac:dyDescent="0.8">
      <c r="A7" s="162" t="s">
        <v>55</v>
      </c>
      <c r="B7" s="28"/>
      <c r="C7" s="158" t="s">
        <v>129</v>
      </c>
      <c r="D7" s="158"/>
      <c r="E7" s="158"/>
      <c r="F7" s="158"/>
      <c r="G7" s="158"/>
      <c r="H7" s="158"/>
      <c r="I7" s="158"/>
      <c r="J7" s="28"/>
      <c r="K7" s="158" t="s">
        <v>128</v>
      </c>
      <c r="L7" s="158"/>
      <c r="M7" s="158"/>
      <c r="N7" s="158"/>
      <c r="O7" s="158"/>
      <c r="P7" s="158"/>
      <c r="Q7" s="158"/>
      <c r="R7" s="28"/>
    </row>
    <row r="8" spans="1:19" ht="40.15" customHeight="1" thickBot="1" x14ac:dyDescent="0.65">
      <c r="A8" s="163"/>
      <c r="B8" s="28"/>
      <c r="C8" s="92" t="s">
        <v>8</v>
      </c>
      <c r="D8" s="93"/>
      <c r="E8" s="92" t="s">
        <v>10</v>
      </c>
      <c r="F8" s="93"/>
      <c r="G8" s="92" t="s">
        <v>87</v>
      </c>
      <c r="H8" s="93"/>
      <c r="I8" s="92" t="s">
        <v>159</v>
      </c>
      <c r="J8" s="94"/>
      <c r="K8" s="92" t="s">
        <v>8</v>
      </c>
      <c r="L8" s="93"/>
      <c r="M8" s="92" t="s">
        <v>10</v>
      </c>
      <c r="N8" s="93"/>
      <c r="O8" s="92" t="s">
        <v>87</v>
      </c>
      <c r="P8" s="93"/>
      <c r="Q8" s="92" t="s">
        <v>159</v>
      </c>
      <c r="R8" s="28"/>
    </row>
    <row r="9" spans="1:19" ht="40.15" customHeight="1" x14ac:dyDescent="0.4">
      <c r="A9" s="95" t="s">
        <v>108</v>
      </c>
      <c r="B9" s="28"/>
      <c r="C9" s="21">
        <v>22800000</v>
      </c>
      <c r="D9" s="21"/>
      <c r="E9" s="21">
        <v>734546646675</v>
      </c>
      <c r="F9" s="21"/>
      <c r="G9" s="21">
        <v>-720910747197</v>
      </c>
      <c r="H9" s="21"/>
      <c r="I9" s="119">
        <f t="shared" ref="I9:I14" si="0">E9+G9</f>
        <v>13635899478</v>
      </c>
      <c r="J9" s="21"/>
      <c r="K9" s="21">
        <v>22800000</v>
      </c>
      <c r="L9" s="21"/>
      <c r="M9" s="21">
        <v>734546646675</v>
      </c>
      <c r="N9" s="21"/>
      <c r="O9" s="21">
        <v>-651288493607</v>
      </c>
      <c r="P9" s="21"/>
      <c r="Q9" s="20">
        <f t="shared" ref="Q9:Q14" si="1">M9+O9</f>
        <v>83258153068</v>
      </c>
      <c r="R9" s="28"/>
      <c r="S9" s="131"/>
    </row>
    <row r="10" spans="1:19" ht="40.15" customHeight="1" x14ac:dyDescent="0.4">
      <c r="A10" s="95" t="s">
        <v>110</v>
      </c>
      <c r="B10" s="28"/>
      <c r="C10" s="21">
        <v>67300000</v>
      </c>
      <c r="D10" s="21"/>
      <c r="E10" s="21">
        <v>888395294643</v>
      </c>
      <c r="F10" s="21"/>
      <c r="G10" s="21">
        <v>-875787793384</v>
      </c>
      <c r="H10" s="21"/>
      <c r="I10" s="119">
        <f t="shared" si="0"/>
        <v>12607501259</v>
      </c>
      <c r="J10" s="21"/>
      <c r="K10" s="21">
        <v>67300000</v>
      </c>
      <c r="L10" s="21"/>
      <c r="M10" s="21">
        <v>888395294643</v>
      </c>
      <c r="N10" s="21"/>
      <c r="O10" s="21">
        <v>-841284977932</v>
      </c>
      <c r="P10" s="21"/>
      <c r="Q10" s="20">
        <f t="shared" si="1"/>
        <v>47110316711</v>
      </c>
      <c r="R10" s="28"/>
      <c r="S10" s="131"/>
    </row>
    <row r="11" spans="1:19" ht="40.15" customHeight="1" x14ac:dyDescent="0.4">
      <c r="A11" s="95" t="s">
        <v>111</v>
      </c>
      <c r="B11" s="28"/>
      <c r="C11" s="21">
        <v>6500000</v>
      </c>
      <c r="D11" s="21"/>
      <c r="E11" s="21">
        <v>320571881500</v>
      </c>
      <c r="F11" s="21"/>
      <c r="G11" s="21">
        <v>-315016923249</v>
      </c>
      <c r="H11" s="21"/>
      <c r="I11" s="119">
        <f t="shared" si="0"/>
        <v>5554958251</v>
      </c>
      <c r="J11" s="21"/>
      <c r="K11" s="21">
        <v>6500000</v>
      </c>
      <c r="L11" s="21"/>
      <c r="M11" s="21">
        <v>320571881500</v>
      </c>
      <c r="N11" s="21"/>
      <c r="O11" s="21">
        <v>-286063353063</v>
      </c>
      <c r="P11" s="21"/>
      <c r="Q11" s="20">
        <f t="shared" si="1"/>
        <v>34508528437</v>
      </c>
      <c r="R11" s="28"/>
      <c r="S11" s="131"/>
    </row>
    <row r="12" spans="1:19" ht="40.15" customHeight="1" x14ac:dyDescent="0.4">
      <c r="A12" s="95" t="s">
        <v>109</v>
      </c>
      <c r="B12" s="28"/>
      <c r="C12" s="21">
        <v>30075000</v>
      </c>
      <c r="D12" s="21"/>
      <c r="E12" s="21">
        <v>763701629090</v>
      </c>
      <c r="F12" s="21"/>
      <c r="G12" s="21">
        <v>-758539475554</v>
      </c>
      <c r="H12" s="21"/>
      <c r="I12" s="119">
        <f t="shared" si="0"/>
        <v>5162153536</v>
      </c>
      <c r="J12" s="21"/>
      <c r="K12" s="21">
        <v>30075000</v>
      </c>
      <c r="L12" s="21"/>
      <c r="M12" s="21">
        <v>763701629090</v>
      </c>
      <c r="N12" s="21"/>
      <c r="O12" s="21">
        <v>-736399253110</v>
      </c>
      <c r="P12" s="21"/>
      <c r="Q12" s="20">
        <f t="shared" si="1"/>
        <v>27302375980</v>
      </c>
      <c r="R12" s="28"/>
      <c r="S12" s="131"/>
    </row>
    <row r="13" spans="1:19" ht="40.15" customHeight="1" x14ac:dyDescent="0.4">
      <c r="A13" s="95" t="s">
        <v>112</v>
      </c>
      <c r="B13" s="28"/>
      <c r="C13" s="21">
        <v>3570000</v>
      </c>
      <c r="D13" s="21"/>
      <c r="E13" s="21">
        <v>100744356890</v>
      </c>
      <c r="F13" s="21"/>
      <c r="G13" s="21">
        <v>-98245825452</v>
      </c>
      <c r="H13" s="21"/>
      <c r="I13" s="119">
        <f t="shared" si="0"/>
        <v>2498531438</v>
      </c>
      <c r="J13" s="21"/>
      <c r="K13" s="21">
        <v>3570000</v>
      </c>
      <c r="L13" s="21"/>
      <c r="M13" s="21">
        <v>100744356890</v>
      </c>
      <c r="N13" s="21"/>
      <c r="O13" s="21">
        <v>-97368183067</v>
      </c>
      <c r="P13" s="21"/>
      <c r="Q13" s="20">
        <f t="shared" si="1"/>
        <v>3376173823</v>
      </c>
      <c r="R13" s="28"/>
      <c r="S13" s="131"/>
    </row>
    <row r="14" spans="1:19" ht="40.15" customHeight="1" x14ac:dyDescent="0.4">
      <c r="A14" s="95" t="s">
        <v>113</v>
      </c>
      <c r="B14" s="28"/>
      <c r="C14" s="102">
        <v>1000000</v>
      </c>
      <c r="D14" s="102"/>
      <c r="E14" s="102">
        <v>10115103062</v>
      </c>
      <c r="F14" s="102"/>
      <c r="G14" s="102">
        <v>-10118102500</v>
      </c>
      <c r="H14" s="102"/>
      <c r="I14" s="119">
        <f t="shared" si="0"/>
        <v>-2999438</v>
      </c>
      <c r="J14" s="102"/>
      <c r="K14" s="102">
        <v>1000000</v>
      </c>
      <c r="L14" s="102"/>
      <c r="M14" s="102">
        <v>10115103062</v>
      </c>
      <c r="N14" s="102"/>
      <c r="O14" s="102">
        <v>-10103105312</v>
      </c>
      <c r="P14" s="102"/>
      <c r="Q14" s="102">
        <f t="shared" si="1"/>
        <v>11997750</v>
      </c>
      <c r="R14" s="28"/>
      <c r="S14" s="131"/>
    </row>
    <row r="15" spans="1:19" ht="40.15" customHeight="1" thickBot="1" x14ac:dyDescent="0.45">
      <c r="A15" s="95" t="s">
        <v>49</v>
      </c>
      <c r="B15" s="28"/>
      <c r="C15" s="102">
        <v>0</v>
      </c>
      <c r="D15" s="21"/>
      <c r="E15" s="102">
        <v>0</v>
      </c>
      <c r="F15" s="21"/>
      <c r="G15" s="119">
        <v>-17698177673</v>
      </c>
      <c r="H15" s="21"/>
      <c r="I15" s="119">
        <f>G15</f>
        <v>-17698177673</v>
      </c>
      <c r="J15" s="21"/>
      <c r="K15" s="102">
        <v>0</v>
      </c>
      <c r="L15" s="21"/>
      <c r="M15" s="102">
        <v>0</v>
      </c>
      <c r="N15" s="21"/>
      <c r="O15" s="102">
        <v>0</v>
      </c>
      <c r="P15" s="21"/>
      <c r="Q15" s="102">
        <f>M15+O15</f>
        <v>0</v>
      </c>
      <c r="R15" s="28"/>
      <c r="S15" s="131"/>
    </row>
    <row r="16" spans="1:19" ht="40.15" customHeight="1" thickBot="1" x14ac:dyDescent="0.45">
      <c r="A16" s="97" t="s">
        <v>31</v>
      </c>
      <c r="B16" s="28"/>
      <c r="C16" s="66">
        <f>SUM(C9:C15)</f>
        <v>131245000</v>
      </c>
      <c r="D16" s="65"/>
      <c r="E16" s="66">
        <f>SUM(E9:E15)</f>
        <v>2818074911860</v>
      </c>
      <c r="F16" s="65"/>
      <c r="G16" s="66">
        <f>SUM(G9:G15)</f>
        <v>-2796317045009</v>
      </c>
      <c r="H16" s="65"/>
      <c r="I16" s="120">
        <f>SUM(I9:I15)</f>
        <v>21757866851</v>
      </c>
      <c r="J16" s="65"/>
      <c r="K16" s="66">
        <f>SUM(K9:K15)</f>
        <v>131245000</v>
      </c>
      <c r="L16" s="65"/>
      <c r="M16" s="66">
        <f>SUM(M9:M15)</f>
        <v>2818074911860</v>
      </c>
      <c r="N16" s="65"/>
      <c r="O16" s="66">
        <f>SUM(O9:O15)</f>
        <v>-2622507366091</v>
      </c>
      <c r="P16" s="65"/>
      <c r="Q16" s="66">
        <f>SUM(Q9:Q15)</f>
        <v>195567545769</v>
      </c>
      <c r="R16" s="28"/>
      <c r="S16" s="131"/>
    </row>
    <row r="17" spans="1:18" ht="16.5" thickTop="1" x14ac:dyDescent="0.4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ht="22.5" hidden="1" x14ac:dyDescent="0.2">
      <c r="C18" s="21"/>
      <c r="D18" s="21"/>
      <c r="E18" s="21"/>
      <c r="F18" s="21"/>
      <c r="G18" s="21"/>
      <c r="H18" s="21"/>
      <c r="I18" s="21">
        <v>21757866851</v>
      </c>
      <c r="J18" s="21"/>
      <c r="K18" s="21">
        <f>C16-K16</f>
        <v>0</v>
      </c>
      <c r="L18" s="21"/>
      <c r="M18" s="21"/>
      <c r="N18" s="21"/>
      <c r="O18" s="21"/>
      <c r="P18" s="21"/>
      <c r="Q18" s="21">
        <v>195567545769</v>
      </c>
    </row>
    <row r="19" spans="1:18" ht="22.5" hidden="1" x14ac:dyDescent="0.2">
      <c r="C19" s="21"/>
      <c r="D19" s="21"/>
      <c r="E19" s="21"/>
      <c r="F19" s="21"/>
      <c r="G19" s="21"/>
      <c r="H19" s="21"/>
      <c r="I19" s="21">
        <f>I18-I16</f>
        <v>0</v>
      </c>
      <c r="J19" s="21"/>
      <c r="K19" s="21"/>
      <c r="L19" s="21"/>
      <c r="M19" s="21"/>
      <c r="N19" s="21"/>
      <c r="O19" s="21"/>
      <c r="P19" s="21"/>
      <c r="Q19" s="21">
        <f>Q18-Q16</f>
        <v>0</v>
      </c>
    </row>
    <row r="20" spans="1:18" ht="23.45" customHeight="1" x14ac:dyDescent="0.2"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</sheetData>
  <sortState xmlns:xlrd2="http://schemas.microsoft.com/office/spreadsheetml/2017/richdata2" ref="A9:Q14">
    <sortCondition descending="1" ref="Q9:Q14"/>
  </sortState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paperSize="9" scale="4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3"/>
  <sheetViews>
    <sheetView rightToLeft="1" view="pageBreakPreview" topLeftCell="A8" zoomScale="71" zoomScaleNormal="100" zoomScaleSheetLayoutView="71" workbookViewId="0">
      <selection activeCell="A23" sqref="A23:XFD24"/>
    </sheetView>
  </sheetViews>
  <sheetFormatPr defaultColWidth="8.85546875" defaultRowHeight="15.75" x14ac:dyDescent="0.4"/>
  <cols>
    <col min="1" max="1" width="42.7109375" style="28" customWidth="1"/>
    <col min="2" max="2" width="1.42578125" style="28" customWidth="1"/>
    <col min="3" max="3" width="20.7109375" style="28" customWidth="1"/>
    <col min="4" max="4" width="1.42578125" style="28" customWidth="1"/>
    <col min="5" max="5" width="24.140625" style="28" customWidth="1"/>
    <col min="6" max="6" width="1.42578125" style="28" customWidth="1"/>
    <col min="7" max="7" width="23.140625" style="28" customWidth="1"/>
    <col min="8" max="8" width="1.42578125" style="28" customWidth="1"/>
    <col min="9" max="9" width="30.140625" style="28" bestFit="1" customWidth="1"/>
    <col min="10" max="10" width="1.42578125" style="28" customWidth="1"/>
    <col min="11" max="11" width="22.42578125" style="28" customWidth="1"/>
    <col min="12" max="12" width="1.42578125" style="28" customWidth="1"/>
    <col min="13" max="13" width="22.5703125" style="28" customWidth="1"/>
    <col min="14" max="14" width="1.42578125" style="28" customWidth="1"/>
    <col min="15" max="15" width="23.28515625" style="28" customWidth="1"/>
    <col min="16" max="16" width="1.42578125" style="28" customWidth="1"/>
    <col min="17" max="17" width="30.140625" style="28" bestFit="1" customWidth="1"/>
    <col min="18" max="18" width="1.42578125" style="28" customWidth="1"/>
    <col min="19" max="19" width="0.28515625" style="28" customWidth="1"/>
    <col min="20" max="20" width="14.42578125" style="28" bestFit="1" customWidth="1"/>
    <col min="21" max="16384" width="8.85546875" style="28"/>
  </cols>
  <sheetData>
    <row r="1" spans="1:18" ht="40.15" customHeight="1" x14ac:dyDescent="0.4">
      <c r="A1" s="154" t="str">
        <f>درآمد!A1</f>
        <v>صندوق سرمایه‌گذاری اختصاصی بازارگردانی لاجورد دماوند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ht="40.15" customHeight="1" x14ac:dyDescent="0.4">
      <c r="A2" s="154" t="str">
        <f>درآمد!A2</f>
        <v>صورت وضعیت درآمدها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05"/>
    </row>
    <row r="3" spans="1:18" ht="40.15" customHeight="1" x14ac:dyDescent="0.4">
      <c r="A3" s="154" t="str">
        <f>درآمد!A3</f>
        <v>یک ماهه منتهی به 31 تیر 1404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05"/>
    </row>
    <row r="4" spans="1:18" ht="40.15" customHeight="1" x14ac:dyDescent="0.4"/>
    <row r="5" spans="1:18" ht="40.15" customHeight="1" x14ac:dyDescent="0.4">
      <c r="A5" s="155" t="s">
        <v>174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06"/>
    </row>
    <row r="6" spans="1:18" ht="40.15" customHeight="1" x14ac:dyDescent="0.75">
      <c r="A6" s="116"/>
      <c r="B6" s="116"/>
      <c r="C6" s="164" t="s">
        <v>97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06"/>
    </row>
    <row r="7" spans="1:18" ht="40.15" customHeight="1" thickBot="1" x14ac:dyDescent="0.8">
      <c r="A7" s="162" t="s">
        <v>55</v>
      </c>
      <c r="C7" s="158" t="s">
        <v>129</v>
      </c>
      <c r="D7" s="158"/>
      <c r="E7" s="158"/>
      <c r="F7" s="158"/>
      <c r="G7" s="158"/>
      <c r="H7" s="158"/>
      <c r="I7" s="158"/>
      <c r="J7" s="91"/>
      <c r="K7" s="158" t="s">
        <v>128</v>
      </c>
      <c r="L7" s="158"/>
      <c r="M7" s="158"/>
      <c r="N7" s="158"/>
      <c r="O7" s="158"/>
      <c r="P7" s="158"/>
      <c r="Q7" s="158"/>
      <c r="R7" s="117"/>
    </row>
    <row r="8" spans="1:18" ht="40.15" customHeight="1" thickBot="1" x14ac:dyDescent="0.65">
      <c r="A8" s="163"/>
      <c r="C8" s="92" t="s">
        <v>8</v>
      </c>
      <c r="D8" s="93"/>
      <c r="E8" s="92" t="s">
        <v>86</v>
      </c>
      <c r="F8" s="93"/>
      <c r="G8" s="92" t="s">
        <v>87</v>
      </c>
      <c r="H8" s="93"/>
      <c r="I8" s="92" t="s">
        <v>176</v>
      </c>
      <c r="J8" s="94"/>
      <c r="K8" s="92" t="s">
        <v>8</v>
      </c>
      <c r="L8" s="93"/>
      <c r="M8" s="92" t="s">
        <v>86</v>
      </c>
      <c r="N8" s="93"/>
      <c r="O8" s="92" t="s">
        <v>87</v>
      </c>
      <c r="P8" s="93"/>
      <c r="Q8" s="92" t="s">
        <v>177</v>
      </c>
      <c r="R8" s="107"/>
    </row>
    <row r="9" spans="1:18" ht="40.15" customHeight="1" x14ac:dyDescent="0.4">
      <c r="A9" s="95" t="s">
        <v>30</v>
      </c>
      <c r="C9" s="21">
        <v>9300000</v>
      </c>
      <c r="D9" s="21"/>
      <c r="E9" s="21">
        <v>26162501530</v>
      </c>
      <c r="F9" s="21"/>
      <c r="G9" s="21">
        <v>-23830500692</v>
      </c>
      <c r="H9" s="21"/>
      <c r="I9" s="21">
        <f>E9+G9</f>
        <v>2332000838</v>
      </c>
      <c r="J9" s="21"/>
      <c r="K9" s="21">
        <v>74300000</v>
      </c>
      <c r="L9" s="21"/>
      <c r="M9" s="21">
        <v>219877666598</v>
      </c>
      <c r="N9" s="21"/>
      <c r="O9" s="21">
        <v>-183332719460</v>
      </c>
      <c r="P9" s="21"/>
      <c r="Q9" s="21">
        <f>M9+O9</f>
        <v>36544947138</v>
      </c>
      <c r="R9" s="110"/>
    </row>
    <row r="10" spans="1:18" ht="40.15" customHeight="1" x14ac:dyDescent="0.4">
      <c r="A10" s="95" t="s">
        <v>17</v>
      </c>
      <c r="C10" s="21">
        <v>2020000</v>
      </c>
      <c r="D10" s="21"/>
      <c r="E10" s="21">
        <v>31773833624</v>
      </c>
      <c r="F10" s="21"/>
      <c r="G10" s="21">
        <v>-22707505946</v>
      </c>
      <c r="H10" s="21"/>
      <c r="I10" s="21">
        <f>E10+G10</f>
        <v>9066327678</v>
      </c>
      <c r="J10" s="21"/>
      <c r="K10" s="21">
        <v>10078895</v>
      </c>
      <c r="L10" s="21"/>
      <c r="M10" s="21">
        <v>148952958133</v>
      </c>
      <c r="N10" s="21"/>
      <c r="O10" s="21">
        <v>-113061212285</v>
      </c>
      <c r="P10" s="21"/>
      <c r="Q10" s="21">
        <f t="shared" ref="Q10:Q20" si="0">M10+O10</f>
        <v>35891745848</v>
      </c>
      <c r="R10" s="110"/>
    </row>
    <row r="11" spans="1:18" ht="40.15" customHeight="1" x14ac:dyDescent="0.4">
      <c r="A11" s="95" t="s">
        <v>23</v>
      </c>
      <c r="C11" s="21">
        <v>0</v>
      </c>
      <c r="D11" s="21"/>
      <c r="E11" s="21">
        <v>0</v>
      </c>
      <c r="F11" s="21"/>
      <c r="G11" s="21">
        <v>0</v>
      </c>
      <c r="H11" s="21"/>
      <c r="I11" s="21">
        <v>0</v>
      </c>
      <c r="J11" s="21"/>
      <c r="K11" s="21">
        <v>10869000</v>
      </c>
      <c r="L11" s="21"/>
      <c r="M11" s="21">
        <v>69779287766</v>
      </c>
      <c r="N11" s="21"/>
      <c r="O11" s="21">
        <v>-55038119055</v>
      </c>
      <c r="P11" s="21"/>
      <c r="Q11" s="21">
        <f t="shared" si="0"/>
        <v>14741168711</v>
      </c>
      <c r="R11" s="110"/>
    </row>
    <row r="12" spans="1:18" ht="40.15" customHeight="1" x14ac:dyDescent="0.4">
      <c r="A12" s="95" t="s">
        <v>15</v>
      </c>
      <c r="C12" s="21">
        <v>0</v>
      </c>
      <c r="D12" s="21"/>
      <c r="E12" s="21">
        <v>0</v>
      </c>
      <c r="F12" s="21"/>
      <c r="G12" s="21">
        <v>0</v>
      </c>
      <c r="H12" s="21"/>
      <c r="I12" s="21">
        <v>0</v>
      </c>
      <c r="J12" s="21"/>
      <c r="K12" s="21">
        <v>562700</v>
      </c>
      <c r="L12" s="21"/>
      <c r="M12" s="21">
        <v>29052218746</v>
      </c>
      <c r="N12" s="21"/>
      <c r="O12" s="21">
        <v>-23697591162</v>
      </c>
      <c r="P12" s="21"/>
      <c r="Q12" s="21">
        <f t="shared" si="0"/>
        <v>5354627584</v>
      </c>
      <c r="R12" s="110"/>
    </row>
    <row r="13" spans="1:18" ht="40.15" customHeight="1" x14ac:dyDescent="0.4">
      <c r="A13" s="95" t="s">
        <v>20</v>
      </c>
      <c r="C13" s="21">
        <v>0</v>
      </c>
      <c r="D13" s="21"/>
      <c r="E13" s="21">
        <v>0</v>
      </c>
      <c r="F13" s="21"/>
      <c r="G13" s="21">
        <v>0</v>
      </c>
      <c r="H13" s="21"/>
      <c r="I13" s="21">
        <v>0</v>
      </c>
      <c r="J13" s="21"/>
      <c r="K13" s="21">
        <v>16185375</v>
      </c>
      <c r="L13" s="21"/>
      <c r="M13" s="21">
        <v>84186290687</v>
      </c>
      <c r="N13" s="21"/>
      <c r="O13" s="21">
        <v>-79434374977</v>
      </c>
      <c r="P13" s="21"/>
      <c r="Q13" s="21">
        <f t="shared" si="0"/>
        <v>4751915710</v>
      </c>
      <c r="R13" s="110"/>
    </row>
    <row r="14" spans="1:18" ht="40.15" customHeight="1" x14ac:dyDescent="0.4">
      <c r="A14" s="95" t="s">
        <v>127</v>
      </c>
      <c r="C14" s="21">
        <v>0</v>
      </c>
      <c r="D14" s="21"/>
      <c r="E14" s="21">
        <v>0</v>
      </c>
      <c r="F14" s="21"/>
      <c r="G14" s="21">
        <v>0</v>
      </c>
      <c r="H14" s="21"/>
      <c r="I14" s="21">
        <v>0</v>
      </c>
      <c r="J14" s="21"/>
      <c r="K14" s="21">
        <v>38072747</v>
      </c>
      <c r="L14" s="21"/>
      <c r="M14" s="21">
        <v>158195145558</v>
      </c>
      <c r="N14" s="21"/>
      <c r="O14" s="21">
        <v>-153482749846</v>
      </c>
      <c r="P14" s="21"/>
      <c r="Q14" s="21">
        <f t="shared" si="0"/>
        <v>4712395712</v>
      </c>
      <c r="R14" s="110"/>
    </row>
    <row r="15" spans="1:18" ht="40.15" customHeight="1" x14ac:dyDescent="0.4">
      <c r="A15" s="95" t="s">
        <v>22</v>
      </c>
      <c r="C15" s="21">
        <v>0</v>
      </c>
      <c r="D15" s="21"/>
      <c r="E15" s="21">
        <v>0</v>
      </c>
      <c r="F15" s="21"/>
      <c r="G15" s="21">
        <v>0</v>
      </c>
      <c r="H15" s="21"/>
      <c r="I15" s="21">
        <v>0</v>
      </c>
      <c r="J15" s="21"/>
      <c r="K15" s="21">
        <v>308788</v>
      </c>
      <c r="L15" s="21"/>
      <c r="M15" s="21">
        <v>5122562994</v>
      </c>
      <c r="N15" s="21"/>
      <c r="O15" s="21">
        <v>-4455590409</v>
      </c>
      <c r="P15" s="21"/>
      <c r="Q15" s="21">
        <f t="shared" si="0"/>
        <v>666972585</v>
      </c>
      <c r="R15" s="110"/>
    </row>
    <row r="16" spans="1:18" ht="40.15" customHeight="1" x14ac:dyDescent="0.4">
      <c r="A16" s="95" t="s">
        <v>18</v>
      </c>
      <c r="C16" s="21">
        <v>0</v>
      </c>
      <c r="D16" s="21"/>
      <c r="E16" s="21">
        <v>0</v>
      </c>
      <c r="F16" s="21"/>
      <c r="G16" s="21">
        <v>0</v>
      </c>
      <c r="H16" s="21"/>
      <c r="I16" s="21">
        <v>0</v>
      </c>
      <c r="J16" s="21"/>
      <c r="K16" s="21">
        <v>3353965</v>
      </c>
      <c r="L16" s="21"/>
      <c r="M16" s="21">
        <v>51679685248</v>
      </c>
      <c r="N16" s="21"/>
      <c r="O16" s="21">
        <v>-51305874134</v>
      </c>
      <c r="P16" s="21"/>
      <c r="Q16" s="21">
        <f t="shared" si="0"/>
        <v>373811114</v>
      </c>
      <c r="R16" s="110"/>
    </row>
    <row r="17" spans="1:18" ht="40.15" customHeight="1" x14ac:dyDescent="0.4">
      <c r="A17" s="95" t="s">
        <v>16</v>
      </c>
      <c r="C17" s="21">
        <v>0</v>
      </c>
      <c r="D17" s="21"/>
      <c r="E17" s="21">
        <v>0</v>
      </c>
      <c r="F17" s="21"/>
      <c r="G17" s="21">
        <v>0</v>
      </c>
      <c r="H17" s="21"/>
      <c r="I17" s="21">
        <v>0</v>
      </c>
      <c r="J17" s="21"/>
      <c r="K17" s="21">
        <v>3291170</v>
      </c>
      <c r="L17" s="21"/>
      <c r="M17" s="21">
        <v>24549643135</v>
      </c>
      <c r="N17" s="21"/>
      <c r="O17" s="21">
        <v>-24628543256</v>
      </c>
      <c r="P17" s="21"/>
      <c r="Q17" s="21">
        <f t="shared" si="0"/>
        <v>-78900121</v>
      </c>
      <c r="R17" s="110"/>
    </row>
    <row r="18" spans="1:18" ht="40.15" customHeight="1" x14ac:dyDescent="0.4">
      <c r="A18" s="95" t="s">
        <v>25</v>
      </c>
      <c r="C18" s="21">
        <v>0</v>
      </c>
      <c r="D18" s="21"/>
      <c r="E18" s="21">
        <v>0</v>
      </c>
      <c r="F18" s="21"/>
      <c r="G18" s="21">
        <v>0</v>
      </c>
      <c r="H18" s="21"/>
      <c r="I18" s="21">
        <v>0</v>
      </c>
      <c r="J18" s="21"/>
      <c r="K18" s="21">
        <v>15026392</v>
      </c>
      <c r="L18" s="21"/>
      <c r="M18" s="21">
        <v>61812458125</v>
      </c>
      <c r="N18" s="21"/>
      <c r="O18" s="21">
        <v>-63272125268</v>
      </c>
      <c r="P18" s="21"/>
      <c r="Q18" s="21">
        <f t="shared" si="0"/>
        <v>-1459667143</v>
      </c>
      <c r="R18" s="110"/>
    </row>
    <row r="19" spans="1:18" ht="40.15" customHeight="1" x14ac:dyDescent="0.4">
      <c r="A19" s="95" t="s">
        <v>126</v>
      </c>
      <c r="C19" s="21">
        <v>0</v>
      </c>
      <c r="D19" s="21"/>
      <c r="E19" s="21">
        <v>0</v>
      </c>
      <c r="F19" s="21"/>
      <c r="G19" s="21">
        <v>0</v>
      </c>
      <c r="H19" s="21"/>
      <c r="I19" s="21">
        <v>0</v>
      </c>
      <c r="J19" s="21"/>
      <c r="K19" s="21">
        <v>23835963</v>
      </c>
      <c r="L19" s="21"/>
      <c r="M19" s="21">
        <v>253195322730</v>
      </c>
      <c r="N19" s="21"/>
      <c r="O19" s="21">
        <v>-259523079432</v>
      </c>
      <c r="P19" s="21"/>
      <c r="Q19" s="21">
        <f t="shared" si="0"/>
        <v>-6327756702</v>
      </c>
      <c r="R19" s="110"/>
    </row>
    <row r="20" spans="1:18" ht="40.15" customHeight="1" thickBot="1" x14ac:dyDescent="0.45">
      <c r="A20" s="95" t="s">
        <v>19</v>
      </c>
      <c r="C20" s="23">
        <v>0</v>
      </c>
      <c r="D20" s="21"/>
      <c r="E20" s="23">
        <v>0</v>
      </c>
      <c r="F20" s="21"/>
      <c r="G20" s="23">
        <v>0</v>
      </c>
      <c r="H20" s="21"/>
      <c r="I20" s="23">
        <v>0</v>
      </c>
      <c r="J20" s="21"/>
      <c r="K20" s="23">
        <v>83869439</v>
      </c>
      <c r="L20" s="21"/>
      <c r="M20" s="23">
        <v>502223741221</v>
      </c>
      <c r="N20" s="21"/>
      <c r="O20" s="21">
        <v>-529667719907</v>
      </c>
      <c r="P20" s="21"/>
      <c r="Q20" s="21">
        <f t="shared" si="0"/>
        <v>-27443978686</v>
      </c>
      <c r="R20" s="110"/>
    </row>
    <row r="21" spans="1:18" ht="40.15" customHeight="1" thickBot="1" x14ac:dyDescent="0.45">
      <c r="A21" s="97" t="s">
        <v>31</v>
      </c>
      <c r="B21" s="100"/>
      <c r="C21" s="66">
        <f>SUM(C9:C20)</f>
        <v>11320000</v>
      </c>
      <c r="D21" s="65"/>
      <c r="E21" s="66">
        <f>SUM(E9:E20)</f>
        <v>57936335154</v>
      </c>
      <c r="F21" s="65"/>
      <c r="G21" s="66">
        <f>SUM(G9:G20)</f>
        <v>-46538006638</v>
      </c>
      <c r="H21" s="65"/>
      <c r="I21" s="66">
        <f>SUM(I9:I20)</f>
        <v>11398328516</v>
      </c>
      <c r="J21" s="65"/>
      <c r="K21" s="66">
        <f>SUM(K9:K20)</f>
        <v>279754434</v>
      </c>
      <c r="L21" s="65"/>
      <c r="M21" s="66">
        <f>SUM(M9:M20)</f>
        <v>1608626980941</v>
      </c>
      <c r="N21" s="65"/>
      <c r="O21" s="66">
        <f>SUM(O9:O20)</f>
        <v>-1540899699191</v>
      </c>
      <c r="P21" s="65"/>
      <c r="Q21" s="66">
        <f>SUM(Q9:Q20)</f>
        <v>67727281750</v>
      </c>
      <c r="R21" s="110"/>
    </row>
    <row r="22" spans="1:18" ht="16.5" thickTop="1" x14ac:dyDescent="0.4"/>
    <row r="23" spans="1:18" ht="22.5" hidden="1" x14ac:dyDescent="0.4">
      <c r="C23" s="21"/>
      <c r="D23" s="21"/>
      <c r="E23" s="21"/>
      <c r="F23" s="21"/>
      <c r="G23" s="21"/>
      <c r="H23" s="21"/>
      <c r="I23" s="21">
        <v>11398328516</v>
      </c>
      <c r="J23" s="21"/>
      <c r="K23" s="21"/>
      <c r="L23" s="21"/>
      <c r="M23" s="21"/>
      <c r="N23" s="21"/>
      <c r="O23" s="21"/>
      <c r="P23" s="21"/>
      <c r="Q23" s="21">
        <v>67727281750</v>
      </c>
    </row>
    <row r="24" spans="1:18" ht="22.5" hidden="1" x14ac:dyDescent="0.4">
      <c r="C24" s="21"/>
      <c r="D24" s="21"/>
      <c r="E24" s="21"/>
      <c r="F24" s="21"/>
      <c r="G24" s="21"/>
      <c r="H24" s="21"/>
      <c r="I24" s="21">
        <f>I23-I21</f>
        <v>0</v>
      </c>
      <c r="J24" s="21"/>
      <c r="K24" s="21"/>
      <c r="L24" s="21"/>
      <c r="M24" s="21"/>
      <c r="N24" s="21"/>
      <c r="O24" s="21"/>
      <c r="P24" s="21"/>
      <c r="Q24" s="21">
        <f>Q23-Q21</f>
        <v>0</v>
      </c>
    </row>
    <row r="26" spans="1:18" ht="39" customHeight="1" x14ac:dyDescent="0.4"/>
    <row r="27" spans="1:18" ht="39" customHeight="1" x14ac:dyDescent="0.4"/>
    <row r="28" spans="1:18" ht="39" customHeight="1" x14ac:dyDescent="0.4"/>
    <row r="29" spans="1:18" ht="39" customHeight="1" x14ac:dyDescent="0.4"/>
    <row r="30" spans="1:18" ht="39" customHeight="1" x14ac:dyDescent="0.4"/>
    <row r="31" spans="1:18" ht="40.15" customHeight="1" x14ac:dyDescent="0.4"/>
    <row r="32" spans="1:18" ht="40.15" customHeight="1" x14ac:dyDescent="0.4"/>
    <row r="33" ht="40.15" customHeight="1" x14ac:dyDescent="0.4"/>
  </sheetData>
  <sortState xmlns:xlrd2="http://schemas.microsoft.com/office/spreadsheetml/2017/richdata2" ref="A9:Q20">
    <sortCondition descending="1" ref="Q9:Q20"/>
  </sortState>
  <mergeCells count="8">
    <mergeCell ref="A1:Q1"/>
    <mergeCell ref="A7:A8"/>
    <mergeCell ref="C7:I7"/>
    <mergeCell ref="A2:Q2"/>
    <mergeCell ref="A3:Q3"/>
    <mergeCell ref="A5:Q5"/>
    <mergeCell ref="K7:Q7"/>
    <mergeCell ref="C6:Q6"/>
  </mergeCells>
  <pageMargins left="0.39" right="0.39" top="0.39" bottom="0.39" header="0" footer="0"/>
  <pageSetup scale="52" fitToHeight="0" orientation="landscape" r:id="rId1"/>
  <rowBreaks count="1" manualBreakCount="1">
    <brk id="22" max="1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3368-E9C1-4F31-988E-1CC981677286}">
  <sheetPr>
    <pageSetUpPr fitToPage="1"/>
  </sheetPr>
  <dimension ref="A1:S30"/>
  <sheetViews>
    <sheetView rightToLeft="1" view="pageBreakPreview" zoomScale="60" zoomScaleNormal="100" workbookViewId="0">
      <selection activeCell="A27" sqref="A27:XFD28"/>
    </sheetView>
  </sheetViews>
  <sheetFormatPr defaultRowHeight="12.75" x14ac:dyDescent="0.2"/>
  <cols>
    <col min="1" max="1" width="46.28515625" customWidth="1"/>
    <col min="2" max="2" width="1.42578125" customWidth="1"/>
    <col min="3" max="3" width="26" customWidth="1"/>
    <col min="4" max="4" width="1.42578125" customWidth="1"/>
    <col min="5" max="5" width="29.28515625" customWidth="1"/>
    <col min="6" max="6" width="1.42578125" customWidth="1"/>
    <col min="7" max="7" width="29.42578125" customWidth="1"/>
    <col min="8" max="8" width="1.42578125" customWidth="1"/>
    <col min="9" max="9" width="27.85546875" customWidth="1"/>
    <col min="10" max="10" width="1.42578125" customWidth="1"/>
    <col min="11" max="11" width="28" customWidth="1"/>
    <col min="12" max="12" width="1.42578125" customWidth="1"/>
    <col min="13" max="13" width="27.5703125" customWidth="1"/>
    <col min="14" max="14" width="1.42578125" customWidth="1"/>
    <col min="15" max="15" width="26.5703125" customWidth="1"/>
    <col min="16" max="16" width="1.42578125" customWidth="1"/>
    <col min="17" max="17" width="30" bestFit="1" customWidth="1"/>
    <col min="18" max="18" width="1.42578125" customWidth="1"/>
  </cols>
  <sheetData>
    <row r="1" spans="1:19" ht="40.9" customHeight="1" x14ac:dyDescent="0.4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28"/>
    </row>
    <row r="2" spans="1:19" ht="40.9" customHeight="1" x14ac:dyDescent="0.4">
      <c r="A2" s="154" t="s">
        <v>54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28"/>
    </row>
    <row r="3" spans="1:19" ht="40.9" customHeight="1" x14ac:dyDescent="0.4">
      <c r="A3" s="154" t="s">
        <v>130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28"/>
    </row>
    <row r="4" spans="1:19" ht="40.9" customHeight="1" x14ac:dyDescent="0.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9" ht="40.9" customHeight="1" x14ac:dyDescent="0.4">
      <c r="A5" s="155" t="s">
        <v>175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28"/>
    </row>
    <row r="6" spans="1:19" ht="40.9" customHeight="1" x14ac:dyDescent="0.75">
      <c r="A6" s="116"/>
      <c r="B6" s="116"/>
      <c r="C6" s="164" t="s">
        <v>97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28"/>
    </row>
    <row r="7" spans="1:19" ht="40.9" customHeight="1" thickBot="1" x14ac:dyDescent="0.8">
      <c r="A7" s="162" t="s">
        <v>55</v>
      </c>
      <c r="B7" s="28"/>
      <c r="C7" s="158" t="s">
        <v>129</v>
      </c>
      <c r="D7" s="158"/>
      <c r="E7" s="158"/>
      <c r="F7" s="158"/>
      <c r="G7" s="158"/>
      <c r="H7" s="158"/>
      <c r="I7" s="158"/>
      <c r="J7" s="91"/>
      <c r="K7" s="158" t="s">
        <v>128</v>
      </c>
      <c r="L7" s="158"/>
      <c r="M7" s="158"/>
      <c r="N7" s="158"/>
      <c r="O7" s="158"/>
      <c r="P7" s="158"/>
      <c r="Q7" s="158"/>
      <c r="R7" s="28"/>
    </row>
    <row r="8" spans="1:19" ht="40.9" customHeight="1" thickBot="1" x14ac:dyDescent="0.65">
      <c r="A8" s="163"/>
      <c r="B8" s="28"/>
      <c r="C8" s="92" t="s">
        <v>8</v>
      </c>
      <c r="D8" s="93"/>
      <c r="E8" s="92" t="s">
        <v>86</v>
      </c>
      <c r="F8" s="93"/>
      <c r="G8" s="92" t="s">
        <v>87</v>
      </c>
      <c r="H8" s="93"/>
      <c r="I8" s="92" t="s">
        <v>176</v>
      </c>
      <c r="J8" s="94"/>
      <c r="K8" s="92" t="s">
        <v>8</v>
      </c>
      <c r="L8" s="93"/>
      <c r="M8" s="92" t="s">
        <v>86</v>
      </c>
      <c r="N8" s="93"/>
      <c r="O8" s="92" t="s">
        <v>87</v>
      </c>
      <c r="P8" s="93"/>
      <c r="Q8" s="92" t="s">
        <v>177</v>
      </c>
      <c r="R8" s="28"/>
    </row>
    <row r="9" spans="1:19" ht="40.9" customHeight="1" x14ac:dyDescent="0.4">
      <c r="A9" s="95" t="s">
        <v>111</v>
      </c>
      <c r="B9" s="28"/>
      <c r="C9" s="21">
        <v>500000</v>
      </c>
      <c r="D9" s="21"/>
      <c r="E9" s="21">
        <v>24471410750</v>
      </c>
      <c r="F9" s="21"/>
      <c r="G9" s="21">
        <v>-22000284063</v>
      </c>
      <c r="H9" s="21"/>
      <c r="I9" s="21">
        <f>E9+G9</f>
        <v>2471126687</v>
      </c>
      <c r="J9" s="21"/>
      <c r="K9" s="21">
        <v>43117774</v>
      </c>
      <c r="L9" s="21"/>
      <c r="M9" s="21">
        <v>2000594840050</v>
      </c>
      <c r="N9" s="21"/>
      <c r="O9" s="21">
        <v>-1897227127025</v>
      </c>
      <c r="P9" s="21"/>
      <c r="Q9" s="21">
        <f>M9+O9</f>
        <v>103367713025</v>
      </c>
      <c r="R9" s="28"/>
      <c r="S9" s="131"/>
    </row>
    <row r="10" spans="1:19" ht="40.9" customHeight="1" x14ac:dyDescent="0.4">
      <c r="A10" s="95" t="s">
        <v>49</v>
      </c>
      <c r="B10" s="28"/>
      <c r="C10" s="21">
        <v>19500000</v>
      </c>
      <c r="D10" s="21"/>
      <c r="E10" s="21">
        <v>270076351230</v>
      </c>
      <c r="F10" s="21"/>
      <c r="G10" s="21">
        <v>-247226456972</v>
      </c>
      <c r="H10" s="21"/>
      <c r="I10" s="21">
        <f t="shared" ref="I10:I13" si="0">E10+G10</f>
        <v>22849894258</v>
      </c>
      <c r="J10" s="21"/>
      <c r="K10" s="21">
        <v>39250000</v>
      </c>
      <c r="L10" s="21"/>
      <c r="M10" s="21">
        <v>533020580028</v>
      </c>
      <c r="N10" s="21"/>
      <c r="O10" s="21">
        <v>-493505823720</v>
      </c>
      <c r="P10" s="21"/>
      <c r="Q10" s="21">
        <f t="shared" ref="Q10:Q24" si="1">M10+O10</f>
        <v>39514756308</v>
      </c>
      <c r="R10" s="28"/>
      <c r="S10" s="131"/>
    </row>
    <row r="11" spans="1:19" ht="40.9" customHeight="1" x14ac:dyDescent="0.4">
      <c r="A11" s="95" t="s">
        <v>108</v>
      </c>
      <c r="B11" s="28"/>
      <c r="C11" s="21">
        <v>2350000</v>
      </c>
      <c r="D11" s="21"/>
      <c r="E11" s="21">
        <v>74784575293</v>
      </c>
      <c r="F11" s="21"/>
      <c r="G11" s="21">
        <v>-67203876261</v>
      </c>
      <c r="H11" s="21"/>
      <c r="I11" s="21">
        <f t="shared" si="0"/>
        <v>7580699032</v>
      </c>
      <c r="J11" s="21"/>
      <c r="K11" s="21">
        <v>19700000</v>
      </c>
      <c r="L11" s="21"/>
      <c r="M11" s="21">
        <v>597104539227</v>
      </c>
      <c r="N11" s="21"/>
      <c r="O11" s="21">
        <v>-563106448707</v>
      </c>
      <c r="P11" s="21"/>
      <c r="Q11" s="21">
        <f t="shared" si="1"/>
        <v>33998090520</v>
      </c>
      <c r="R11" s="28"/>
      <c r="S11" s="131"/>
    </row>
    <row r="12" spans="1:19" ht="40.9" customHeight="1" x14ac:dyDescent="0.4">
      <c r="A12" s="96" t="s">
        <v>109</v>
      </c>
      <c r="B12" s="28"/>
      <c r="C12" s="20">
        <v>10420000</v>
      </c>
      <c r="D12" s="21"/>
      <c r="E12" s="20">
        <v>261371763644</v>
      </c>
      <c r="F12" s="21"/>
      <c r="G12" s="21">
        <v>-252806578350</v>
      </c>
      <c r="H12" s="21"/>
      <c r="I12" s="21">
        <f t="shared" si="0"/>
        <v>8565185294</v>
      </c>
      <c r="J12" s="21"/>
      <c r="K12" s="20">
        <v>57250000</v>
      </c>
      <c r="L12" s="21"/>
      <c r="M12" s="20">
        <v>1400972318489</v>
      </c>
      <c r="N12" s="21"/>
      <c r="O12" s="21">
        <v>-1366993988727</v>
      </c>
      <c r="P12" s="21"/>
      <c r="Q12" s="21">
        <f t="shared" si="1"/>
        <v>33978329762</v>
      </c>
      <c r="R12" s="28"/>
      <c r="S12" s="131"/>
    </row>
    <row r="13" spans="1:19" ht="40.9" customHeight="1" x14ac:dyDescent="0.4">
      <c r="A13" s="95" t="s">
        <v>110</v>
      </c>
      <c r="B13" s="28"/>
      <c r="C13" s="21">
        <v>32200000</v>
      </c>
      <c r="D13" s="21"/>
      <c r="E13" s="21">
        <v>419478932969</v>
      </c>
      <c r="F13" s="21"/>
      <c r="G13" s="21">
        <v>-404016389634</v>
      </c>
      <c r="H13" s="21"/>
      <c r="I13" s="21">
        <f t="shared" si="0"/>
        <v>15462543335</v>
      </c>
      <c r="J13" s="21"/>
      <c r="K13" s="21">
        <v>128800000</v>
      </c>
      <c r="L13" s="21"/>
      <c r="M13" s="21">
        <v>1639570922992</v>
      </c>
      <c r="N13" s="21"/>
      <c r="O13" s="21">
        <v>-1606525480929</v>
      </c>
      <c r="P13" s="21"/>
      <c r="Q13" s="21">
        <f t="shared" si="1"/>
        <v>33045442063</v>
      </c>
      <c r="R13" s="28"/>
      <c r="S13" s="131"/>
    </row>
    <row r="14" spans="1:19" ht="40.9" customHeight="1" x14ac:dyDescent="0.4">
      <c r="A14" s="95" t="s">
        <v>136</v>
      </c>
      <c r="B14" s="28"/>
      <c r="C14" s="21">
        <v>0</v>
      </c>
      <c r="D14" s="21"/>
      <c r="E14" s="21">
        <v>0</v>
      </c>
      <c r="F14" s="21"/>
      <c r="G14" s="21">
        <v>0</v>
      </c>
      <c r="H14" s="21"/>
      <c r="I14" s="21">
        <v>0</v>
      </c>
      <c r="J14" s="21"/>
      <c r="K14" s="21">
        <v>24542450</v>
      </c>
      <c r="L14" s="21"/>
      <c r="M14" s="21">
        <v>411401564481</v>
      </c>
      <c r="N14" s="21"/>
      <c r="O14" s="21">
        <v>-396429938309</v>
      </c>
      <c r="P14" s="21"/>
      <c r="Q14" s="21">
        <f t="shared" si="1"/>
        <v>14971626172</v>
      </c>
      <c r="R14" s="28"/>
      <c r="S14" s="131"/>
    </row>
    <row r="15" spans="1:19" ht="40.9" customHeight="1" x14ac:dyDescent="0.4">
      <c r="A15" s="95" t="s">
        <v>112</v>
      </c>
      <c r="B15" s="28"/>
      <c r="C15" s="21">
        <v>0</v>
      </c>
      <c r="D15" s="21"/>
      <c r="E15" s="21">
        <v>0</v>
      </c>
      <c r="F15" s="21"/>
      <c r="G15" s="21">
        <v>0</v>
      </c>
      <c r="H15" s="21"/>
      <c r="I15" s="21">
        <v>0</v>
      </c>
      <c r="J15" s="21"/>
      <c r="K15" s="21">
        <v>5300000</v>
      </c>
      <c r="L15" s="21"/>
      <c r="M15" s="21">
        <v>138851660478</v>
      </c>
      <c r="N15" s="21"/>
      <c r="O15" s="21">
        <v>-132274516418</v>
      </c>
      <c r="P15" s="21"/>
      <c r="Q15" s="21">
        <f t="shared" si="1"/>
        <v>6577144060</v>
      </c>
      <c r="R15" s="28"/>
      <c r="S15" s="131"/>
    </row>
    <row r="16" spans="1:19" ht="40.9" customHeight="1" x14ac:dyDescent="0.4">
      <c r="A16" s="95" t="s">
        <v>113</v>
      </c>
      <c r="B16" s="28"/>
      <c r="C16" s="21">
        <v>0</v>
      </c>
      <c r="D16" s="21"/>
      <c r="E16" s="21">
        <v>0</v>
      </c>
      <c r="F16" s="21"/>
      <c r="G16" s="21">
        <v>0</v>
      </c>
      <c r="H16" s="21"/>
      <c r="I16" s="21">
        <v>0</v>
      </c>
      <c r="J16" s="21"/>
      <c r="K16" s="21">
        <v>197255557</v>
      </c>
      <c r="L16" s="21"/>
      <c r="M16" s="21">
        <v>1999363924699</v>
      </c>
      <c r="N16" s="21"/>
      <c r="O16" s="21">
        <v>-1995614935728</v>
      </c>
      <c r="P16" s="21"/>
      <c r="Q16" s="21">
        <f t="shared" si="1"/>
        <v>3748988971</v>
      </c>
      <c r="R16" s="28"/>
      <c r="S16" s="131"/>
    </row>
    <row r="17" spans="1:19" ht="40.9" customHeight="1" x14ac:dyDescent="0.4">
      <c r="A17" s="95" t="s">
        <v>135</v>
      </c>
      <c r="B17" s="28"/>
      <c r="C17" s="21">
        <v>0</v>
      </c>
      <c r="D17" s="21"/>
      <c r="E17" s="21">
        <v>0</v>
      </c>
      <c r="F17" s="21"/>
      <c r="G17" s="21">
        <v>0</v>
      </c>
      <c r="H17" s="21"/>
      <c r="I17" s="21">
        <v>0</v>
      </c>
      <c r="J17" s="21"/>
      <c r="K17" s="21">
        <v>2575000</v>
      </c>
      <c r="L17" s="21"/>
      <c r="M17" s="21">
        <v>77090987627</v>
      </c>
      <c r="N17" s="21"/>
      <c r="O17" s="21">
        <v>-73935974505</v>
      </c>
      <c r="P17" s="21"/>
      <c r="Q17" s="21">
        <f t="shared" si="1"/>
        <v>3155013122</v>
      </c>
      <c r="R17" s="28"/>
      <c r="S17" s="131"/>
    </row>
    <row r="18" spans="1:19" ht="40.9" customHeight="1" x14ac:dyDescent="0.4">
      <c r="A18" s="95" t="s">
        <v>138</v>
      </c>
      <c r="B18" s="28"/>
      <c r="C18" s="21">
        <v>0</v>
      </c>
      <c r="D18" s="21"/>
      <c r="E18" s="21">
        <v>0</v>
      </c>
      <c r="F18" s="21"/>
      <c r="G18" s="21">
        <v>0</v>
      </c>
      <c r="H18" s="21"/>
      <c r="I18" s="21">
        <v>0</v>
      </c>
      <c r="J18" s="21"/>
      <c r="K18" s="21">
        <v>14500000</v>
      </c>
      <c r="L18" s="21"/>
      <c r="M18" s="21">
        <v>152888328089</v>
      </c>
      <c r="N18" s="21"/>
      <c r="O18" s="21">
        <v>-152395743151</v>
      </c>
      <c r="P18" s="21"/>
      <c r="Q18" s="21">
        <f t="shared" si="1"/>
        <v>492584938</v>
      </c>
      <c r="R18" s="28"/>
      <c r="S18" s="131"/>
    </row>
    <row r="19" spans="1:19" ht="40.9" customHeight="1" x14ac:dyDescent="0.4">
      <c r="A19" s="95" t="s">
        <v>142</v>
      </c>
      <c r="B19" s="28"/>
      <c r="C19" s="21">
        <v>0</v>
      </c>
      <c r="D19" s="21"/>
      <c r="E19" s="21">
        <v>0</v>
      </c>
      <c r="F19" s="21"/>
      <c r="G19" s="21">
        <v>0</v>
      </c>
      <c r="H19" s="21"/>
      <c r="I19" s="21">
        <v>0</v>
      </c>
      <c r="J19" s="21"/>
      <c r="K19" s="21">
        <v>8925841</v>
      </c>
      <c r="L19" s="21"/>
      <c r="M19" s="21">
        <v>137690978944</v>
      </c>
      <c r="N19" s="21"/>
      <c r="O19" s="21">
        <v>-137326038681</v>
      </c>
      <c r="P19" s="21"/>
      <c r="Q19" s="21">
        <f t="shared" si="1"/>
        <v>364940263</v>
      </c>
      <c r="R19" s="28"/>
      <c r="S19" s="131"/>
    </row>
    <row r="20" spans="1:19" ht="40.9" customHeight="1" x14ac:dyDescent="0.4">
      <c r="A20" s="95" t="s">
        <v>141</v>
      </c>
      <c r="B20" s="28"/>
      <c r="C20" s="21">
        <v>0</v>
      </c>
      <c r="D20" s="21"/>
      <c r="E20" s="21">
        <v>0</v>
      </c>
      <c r="F20" s="21"/>
      <c r="G20" s="21">
        <v>0</v>
      </c>
      <c r="H20" s="21"/>
      <c r="I20" s="21">
        <v>0</v>
      </c>
      <c r="J20" s="21"/>
      <c r="K20" s="21">
        <v>624670</v>
      </c>
      <c r="L20" s="21"/>
      <c r="M20" s="21">
        <v>8210996647</v>
      </c>
      <c r="N20" s="21"/>
      <c r="O20" s="21">
        <v>-8083297115</v>
      </c>
      <c r="P20" s="21"/>
      <c r="Q20" s="21">
        <f t="shared" si="1"/>
        <v>127699532</v>
      </c>
      <c r="R20" s="28"/>
      <c r="S20" s="131"/>
    </row>
    <row r="21" spans="1:19" ht="40.9" customHeight="1" x14ac:dyDescent="0.4">
      <c r="A21" s="95" t="s">
        <v>134</v>
      </c>
      <c r="B21" s="28"/>
      <c r="C21" s="21">
        <v>0</v>
      </c>
      <c r="D21" s="21"/>
      <c r="E21" s="21">
        <v>0</v>
      </c>
      <c r="F21" s="21"/>
      <c r="G21" s="21">
        <v>0</v>
      </c>
      <c r="H21" s="21"/>
      <c r="I21" s="21">
        <v>0</v>
      </c>
      <c r="J21" s="21"/>
      <c r="K21" s="21">
        <v>2800000</v>
      </c>
      <c r="L21" s="21"/>
      <c r="M21" s="21">
        <v>28397874400</v>
      </c>
      <c r="N21" s="21"/>
      <c r="O21" s="21">
        <v>-28316962974</v>
      </c>
      <c r="P21" s="21"/>
      <c r="Q21" s="21">
        <f t="shared" si="1"/>
        <v>80911426</v>
      </c>
      <c r="R21" s="28"/>
      <c r="S21" s="131"/>
    </row>
    <row r="22" spans="1:19" ht="40.9" customHeight="1" x14ac:dyDescent="0.4">
      <c r="A22" s="95" t="s">
        <v>139</v>
      </c>
      <c r="B22" s="28"/>
      <c r="C22" s="21">
        <v>0</v>
      </c>
      <c r="D22" s="21"/>
      <c r="E22" s="21">
        <v>0</v>
      </c>
      <c r="F22" s="21"/>
      <c r="G22" s="21">
        <v>0</v>
      </c>
      <c r="H22" s="21"/>
      <c r="I22" s="21">
        <v>0</v>
      </c>
      <c r="J22" s="21"/>
      <c r="K22" s="21">
        <v>2000000</v>
      </c>
      <c r="L22" s="21"/>
      <c r="M22" s="21">
        <v>23197649634</v>
      </c>
      <c r="N22" s="21"/>
      <c r="O22" s="21">
        <v>-23131310884</v>
      </c>
      <c r="P22" s="21"/>
      <c r="Q22" s="21">
        <f t="shared" si="1"/>
        <v>66338750</v>
      </c>
      <c r="R22" s="28"/>
      <c r="S22" s="131"/>
    </row>
    <row r="23" spans="1:19" ht="40.9" customHeight="1" x14ac:dyDescent="0.4">
      <c r="A23" s="95" t="s">
        <v>137</v>
      </c>
      <c r="B23" s="28"/>
      <c r="C23" s="21">
        <v>0</v>
      </c>
      <c r="D23" s="21"/>
      <c r="E23" s="21">
        <v>0</v>
      </c>
      <c r="F23" s="21"/>
      <c r="G23" s="21">
        <v>0</v>
      </c>
      <c r="H23" s="21"/>
      <c r="I23" s="21">
        <v>0</v>
      </c>
      <c r="J23" s="21"/>
      <c r="K23" s="21">
        <v>813460</v>
      </c>
      <c r="L23" s="21"/>
      <c r="M23" s="21">
        <v>17720343302</v>
      </c>
      <c r="N23" s="21"/>
      <c r="O23" s="21">
        <v>-17670661588</v>
      </c>
      <c r="P23" s="21"/>
      <c r="Q23" s="21">
        <f t="shared" si="1"/>
        <v>49681714</v>
      </c>
      <c r="R23" s="28"/>
      <c r="S23" s="131"/>
    </row>
    <row r="24" spans="1:19" ht="40.9" customHeight="1" thickBot="1" x14ac:dyDescent="0.45">
      <c r="A24" s="95" t="s">
        <v>140</v>
      </c>
      <c r="B24" s="28"/>
      <c r="C24" s="23">
        <v>0</v>
      </c>
      <c r="D24" s="21"/>
      <c r="E24" s="23">
        <v>0</v>
      </c>
      <c r="F24" s="21"/>
      <c r="G24" s="23">
        <v>0</v>
      </c>
      <c r="H24" s="21"/>
      <c r="I24" s="23">
        <v>0</v>
      </c>
      <c r="J24" s="21"/>
      <c r="K24" s="23">
        <v>9000000</v>
      </c>
      <c r="L24" s="21"/>
      <c r="M24" s="23">
        <v>121413569221</v>
      </c>
      <c r="N24" s="21"/>
      <c r="O24" s="21">
        <v>-124000971907</v>
      </c>
      <c r="P24" s="21"/>
      <c r="Q24" s="21">
        <f t="shared" si="1"/>
        <v>-2587402686</v>
      </c>
      <c r="R24" s="28"/>
      <c r="S24" s="131"/>
    </row>
    <row r="25" spans="1:19" ht="40.9" customHeight="1" thickBot="1" x14ac:dyDescent="0.45">
      <c r="A25" s="97" t="s">
        <v>31</v>
      </c>
      <c r="B25" s="28"/>
      <c r="C25" s="66">
        <f>SUM(C9:C24)</f>
        <v>64970000</v>
      </c>
      <c r="D25" s="65"/>
      <c r="E25" s="66">
        <f>SUM(E9:E24)</f>
        <v>1050183033886</v>
      </c>
      <c r="F25" s="65"/>
      <c r="G25" s="66">
        <f>SUM(G9:G24)</f>
        <v>-993253585280</v>
      </c>
      <c r="H25" s="65"/>
      <c r="I25" s="66">
        <f>SUM(I9:I24)</f>
        <v>56929448606</v>
      </c>
      <c r="J25" s="65"/>
      <c r="K25" s="66">
        <f>SUM(K9:K24)</f>
        <v>556454752</v>
      </c>
      <c r="L25" s="65"/>
      <c r="M25" s="66">
        <f>SUM(M9:M24)</f>
        <v>9287491078308</v>
      </c>
      <c r="N25" s="65"/>
      <c r="O25" s="66">
        <f>SUM(O9:O24)</f>
        <v>-9016539220368</v>
      </c>
      <c r="P25" s="65"/>
      <c r="Q25" s="66">
        <f>SUM(Q9:Q24)</f>
        <v>270951857940</v>
      </c>
      <c r="R25" s="28"/>
      <c r="S25" s="131"/>
    </row>
    <row r="26" spans="1:19" ht="16.5" thickTop="1" x14ac:dyDescent="0.4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9" ht="22.5" hidden="1" x14ac:dyDescent="0.2">
      <c r="C27" s="21"/>
      <c r="D27" s="21"/>
      <c r="E27" s="21"/>
      <c r="F27" s="21"/>
      <c r="G27" s="21"/>
      <c r="H27" s="21"/>
      <c r="I27" s="21">
        <v>56929448606</v>
      </c>
      <c r="J27" s="21"/>
      <c r="K27" s="21"/>
      <c r="L27" s="21"/>
      <c r="M27" s="21"/>
      <c r="N27" s="21"/>
      <c r="O27" s="21"/>
      <c r="P27" s="21"/>
      <c r="Q27" s="21">
        <v>270951857940</v>
      </c>
    </row>
    <row r="28" spans="1:19" ht="22.5" hidden="1" x14ac:dyDescent="0.2">
      <c r="C28" s="21"/>
      <c r="D28" s="21"/>
      <c r="E28" s="21"/>
      <c r="F28" s="21"/>
      <c r="G28" s="21"/>
      <c r="H28" s="21"/>
      <c r="I28" s="21">
        <f>I27-I25</f>
        <v>0</v>
      </c>
      <c r="J28" s="21"/>
      <c r="K28" s="21"/>
      <c r="L28" s="21"/>
      <c r="M28" s="21"/>
      <c r="N28" s="21"/>
      <c r="O28" s="21"/>
      <c r="P28" s="21"/>
      <c r="Q28" s="21">
        <f>Q27-Q25</f>
        <v>0</v>
      </c>
    </row>
    <row r="29" spans="1:19" ht="22.5" x14ac:dyDescent="0.2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9" ht="22.5" x14ac:dyDescent="0.2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</sheetData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paperSize="9" scale="4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16"/>
  <sheetViews>
    <sheetView rightToLeft="1" view="pageBreakPreview" zoomScale="60" zoomScaleNormal="100" workbookViewId="0">
      <selection activeCell="A14" sqref="A14:XFD15"/>
    </sheetView>
  </sheetViews>
  <sheetFormatPr defaultColWidth="8.85546875" defaultRowHeight="15.75" x14ac:dyDescent="0.4"/>
  <cols>
    <col min="1" max="1" width="45.5703125" style="28" bestFit="1" customWidth="1"/>
    <col min="2" max="2" width="1.42578125" style="28" customWidth="1"/>
    <col min="3" max="3" width="20.28515625" style="28" customWidth="1"/>
    <col min="4" max="4" width="1.42578125" style="28" customWidth="1"/>
    <col min="5" max="5" width="24.85546875" style="28" customWidth="1"/>
    <col min="6" max="6" width="1.42578125" style="28" customWidth="1"/>
    <col min="7" max="7" width="25.7109375" style="28" customWidth="1"/>
    <col min="8" max="8" width="1.42578125" style="28" customWidth="1"/>
    <col min="9" max="9" width="30.42578125" style="28" customWidth="1"/>
    <col min="10" max="10" width="1.42578125" style="28" customWidth="1"/>
    <col min="11" max="11" width="21.7109375" style="28" customWidth="1"/>
    <col min="12" max="12" width="1.42578125" style="28" customWidth="1"/>
    <col min="13" max="13" width="23.85546875" style="28" customWidth="1"/>
    <col min="14" max="14" width="1.42578125" style="28" customWidth="1"/>
    <col min="15" max="15" width="41.140625" style="28" bestFit="1" customWidth="1"/>
    <col min="16" max="16" width="1.42578125" style="28" customWidth="1"/>
    <col min="17" max="17" width="11.5703125" style="28" bestFit="1" customWidth="1"/>
    <col min="18" max="16384" width="8.85546875" style="28"/>
  </cols>
  <sheetData>
    <row r="1" spans="1:15" ht="38.450000000000003" customHeight="1" x14ac:dyDescent="0.4">
      <c r="A1" s="154" t="str">
        <f>درآمد!A1</f>
        <v>صندوق سرمایه‌گذاری اختصاصی بازارگردانی لاجورد دماوند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38.450000000000003" customHeight="1" x14ac:dyDescent="0.4">
      <c r="A2" s="154" t="str">
        <f>درآمد!A2</f>
        <v>صورت وضعیت درآمدها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ht="38.450000000000003" customHeight="1" x14ac:dyDescent="0.4">
      <c r="A3" s="154" t="str">
        <f>درآمد!A3</f>
        <v>یک ماهه منتهی به 31 تیر 1404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ht="38.450000000000003" customHeight="1" x14ac:dyDescent="0.4"/>
    <row r="5" spans="1:15" ht="38.450000000000003" customHeight="1" x14ac:dyDescent="0.4">
      <c r="A5" s="155" t="s">
        <v>179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ht="38.450000000000003" customHeight="1" x14ac:dyDescent="0.75">
      <c r="C6" s="165" t="s">
        <v>97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</row>
    <row r="7" spans="1:15" ht="38.450000000000003" customHeight="1" thickBot="1" x14ac:dyDescent="0.8">
      <c r="C7" s="158" t="s">
        <v>129</v>
      </c>
      <c r="D7" s="158"/>
      <c r="E7" s="158"/>
      <c r="F7" s="158"/>
      <c r="G7" s="158"/>
      <c r="H7" s="158"/>
      <c r="I7" s="158"/>
      <c r="J7" s="91"/>
      <c r="K7" s="158" t="s">
        <v>128</v>
      </c>
      <c r="L7" s="158"/>
      <c r="M7" s="158"/>
      <c r="N7" s="158"/>
      <c r="O7" s="158"/>
    </row>
    <row r="8" spans="1:15" ht="38.450000000000003" customHeight="1" thickBot="1" x14ac:dyDescent="0.65">
      <c r="A8" s="92" t="s">
        <v>98</v>
      </c>
      <c r="B8" s="94"/>
      <c r="C8" s="92" t="s">
        <v>34</v>
      </c>
      <c r="D8" s="93"/>
      <c r="E8" s="92" t="s">
        <v>8</v>
      </c>
      <c r="F8" s="93"/>
      <c r="G8" s="92" t="s">
        <v>88</v>
      </c>
      <c r="H8" s="93"/>
      <c r="I8" s="92" t="s">
        <v>89</v>
      </c>
      <c r="J8" s="94"/>
      <c r="K8" s="108" t="s">
        <v>8</v>
      </c>
      <c r="L8" s="94"/>
      <c r="M8" s="108" t="s">
        <v>88</v>
      </c>
      <c r="N8" s="94"/>
      <c r="O8" s="92" t="s">
        <v>178</v>
      </c>
    </row>
    <row r="9" spans="1:15" ht="38.450000000000003" customHeight="1" x14ac:dyDescent="0.6">
      <c r="A9" s="96" t="s">
        <v>103</v>
      </c>
      <c r="B9" s="94"/>
      <c r="C9" s="102" t="s">
        <v>42</v>
      </c>
      <c r="D9" s="113"/>
      <c r="E9" s="102">
        <v>1904000</v>
      </c>
      <c r="F9" s="113"/>
      <c r="G9" s="102">
        <v>-1628933</v>
      </c>
      <c r="H9" s="113"/>
      <c r="I9" s="102">
        <v>-452805368</v>
      </c>
      <c r="J9" s="45"/>
      <c r="K9" s="102">
        <v>1904000</v>
      </c>
      <c r="L9" s="45"/>
      <c r="M9" s="102">
        <v>-1628933</v>
      </c>
      <c r="N9" s="45"/>
      <c r="O9" s="102">
        <v>-452805368</v>
      </c>
    </row>
    <row r="10" spans="1:15" ht="38.450000000000003" customHeight="1" x14ac:dyDescent="0.6">
      <c r="A10" s="118" t="s">
        <v>99</v>
      </c>
      <c r="B10" s="94"/>
      <c r="C10" s="102" t="s">
        <v>43</v>
      </c>
      <c r="D10" s="113"/>
      <c r="E10" s="102">
        <v>1447000</v>
      </c>
      <c r="F10" s="113"/>
      <c r="G10" s="102">
        <v>-2558832</v>
      </c>
      <c r="H10" s="113"/>
      <c r="I10" s="102">
        <v>-991833009</v>
      </c>
      <c r="J10" s="45"/>
      <c r="K10" s="102">
        <v>1447000</v>
      </c>
      <c r="L10" s="45"/>
      <c r="M10" s="102">
        <v>-2558832</v>
      </c>
      <c r="N10" s="45"/>
      <c r="O10" s="102">
        <v>-991833009</v>
      </c>
    </row>
    <row r="11" spans="1:15" ht="38.450000000000003" customHeight="1" thickBot="1" x14ac:dyDescent="0.65">
      <c r="A11" s="118" t="s">
        <v>100</v>
      </c>
      <c r="B11" s="94"/>
      <c r="C11" s="102" t="s">
        <v>43</v>
      </c>
      <c r="D11" s="113"/>
      <c r="E11" s="102">
        <v>3280000</v>
      </c>
      <c r="F11" s="113"/>
      <c r="G11" s="23">
        <v>-799242</v>
      </c>
      <c r="H11" s="113"/>
      <c r="I11" s="23">
        <v>-451390513</v>
      </c>
      <c r="J11" s="45"/>
      <c r="K11" s="23">
        <v>3280000</v>
      </c>
      <c r="L11" s="45"/>
      <c r="M11" s="23">
        <v>-799242</v>
      </c>
      <c r="N11" s="45"/>
      <c r="O11" s="23">
        <v>-451390513</v>
      </c>
    </row>
    <row r="12" spans="1:15" ht="38.450000000000003" customHeight="1" thickBot="1" x14ac:dyDescent="0.65">
      <c r="A12" s="118" t="s">
        <v>31</v>
      </c>
      <c r="B12" s="111"/>
      <c r="C12" s="112"/>
      <c r="D12" s="114"/>
      <c r="E12" s="112"/>
      <c r="F12" s="68"/>
      <c r="G12" s="61">
        <f>SUM(G9:G11)</f>
        <v>-4987007</v>
      </c>
      <c r="H12" s="65"/>
      <c r="I12" s="61">
        <f>SUM(I9:I11)</f>
        <v>-1896028890</v>
      </c>
      <c r="J12" s="65"/>
      <c r="K12" s="66">
        <f>SUM(K9:K11)</f>
        <v>6631000</v>
      </c>
      <c r="L12" s="65"/>
      <c r="M12" s="66">
        <f>SUM(M9:M11)</f>
        <v>-4987007</v>
      </c>
      <c r="N12" s="65"/>
      <c r="O12" s="61">
        <f>SUM(O9:O11)</f>
        <v>-1896028890</v>
      </c>
    </row>
    <row r="13" spans="1:15" ht="16.5" thickTop="1" x14ac:dyDescent="0.4"/>
    <row r="14" spans="1:15" ht="22.5" hidden="1" x14ac:dyDescent="0.4">
      <c r="I14" s="102">
        <v>-1896028890</v>
      </c>
      <c r="J14" s="102"/>
      <c r="K14" s="102"/>
      <c r="L14" s="102"/>
      <c r="M14" s="102"/>
      <c r="N14" s="102"/>
      <c r="O14" s="102">
        <v>-1896028890</v>
      </c>
    </row>
    <row r="15" spans="1:15" ht="22.5" hidden="1" x14ac:dyDescent="0.4">
      <c r="I15" s="102">
        <f>I14-I12</f>
        <v>0</v>
      </c>
      <c r="J15" s="102"/>
      <c r="K15" s="102"/>
      <c r="L15" s="102"/>
      <c r="M15" s="102"/>
      <c r="N15" s="102"/>
      <c r="O15" s="102">
        <f>O14-O12</f>
        <v>0</v>
      </c>
    </row>
    <row r="16" spans="1:15" ht="22.5" x14ac:dyDescent="0.4">
      <c r="I16" s="102"/>
      <c r="J16" s="102"/>
      <c r="K16" s="102"/>
      <c r="L16" s="102"/>
      <c r="M16" s="102"/>
      <c r="N16" s="102"/>
      <c r="O16" s="102"/>
    </row>
  </sheetData>
  <mergeCells count="7">
    <mergeCell ref="K7:O7"/>
    <mergeCell ref="C7:I7"/>
    <mergeCell ref="C6:O6"/>
    <mergeCell ref="A1:O1"/>
    <mergeCell ref="A2:O2"/>
    <mergeCell ref="A3:O3"/>
    <mergeCell ref="A5:O5"/>
  </mergeCells>
  <pageMargins left="0.39" right="0.39" top="0.39" bottom="0.39" header="0" footer="0"/>
  <pageSetup scale="5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C931-E0A8-410D-ADE3-F6D23A69279B}">
  <sheetPr>
    <pageSetUpPr fitToPage="1"/>
  </sheetPr>
  <dimension ref="A1:R12"/>
  <sheetViews>
    <sheetView rightToLeft="1" tabSelected="1" view="pageBreakPreview" zoomScale="60" zoomScaleNormal="100" workbookViewId="0">
      <selection activeCell="Q42" sqref="Q42"/>
    </sheetView>
  </sheetViews>
  <sheetFormatPr defaultRowHeight="12.75" x14ac:dyDescent="0.2"/>
  <cols>
    <col min="1" max="1" width="34.28515625" customWidth="1"/>
    <col min="2" max="2" width="1.42578125" customWidth="1"/>
    <col min="3" max="3" width="26.85546875" customWidth="1"/>
    <col min="4" max="4" width="1.42578125" customWidth="1"/>
    <col min="5" max="5" width="24.85546875" customWidth="1"/>
    <col min="6" max="6" width="1.42578125" customWidth="1"/>
    <col min="7" max="7" width="24.140625" customWidth="1"/>
    <col min="8" max="8" width="1.42578125" customWidth="1"/>
    <col min="9" max="9" width="25.7109375" customWidth="1"/>
    <col min="10" max="10" width="1.42578125" customWidth="1"/>
    <col min="11" max="11" width="21.7109375" customWidth="1"/>
    <col min="12" max="12" width="1.42578125" customWidth="1"/>
    <col min="13" max="13" width="25.7109375" customWidth="1"/>
    <col min="14" max="14" width="1.42578125" customWidth="1"/>
    <col min="15" max="15" width="26.140625" customWidth="1"/>
    <col min="16" max="16" width="1.42578125" customWidth="1"/>
    <col min="17" max="17" width="30" bestFit="1" customWidth="1"/>
    <col min="18" max="18" width="1.42578125" customWidth="1"/>
  </cols>
  <sheetData>
    <row r="1" spans="1:18" ht="39" customHeight="1" x14ac:dyDescent="0.4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28"/>
    </row>
    <row r="2" spans="1:18" ht="39" customHeight="1" x14ac:dyDescent="0.4">
      <c r="A2" s="154" t="s">
        <v>54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28"/>
    </row>
    <row r="3" spans="1:18" ht="39" customHeight="1" x14ac:dyDescent="0.4">
      <c r="A3" s="154" t="s">
        <v>130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28"/>
    </row>
    <row r="4" spans="1:18" ht="39" customHeight="1" x14ac:dyDescent="0.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39" customHeight="1" x14ac:dyDescent="0.4">
      <c r="A5" s="155" t="s">
        <v>175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28"/>
    </row>
    <row r="6" spans="1:18" ht="39" customHeight="1" x14ac:dyDescent="0.75">
      <c r="A6" s="116"/>
      <c r="B6" s="116"/>
      <c r="C6" s="164" t="s">
        <v>97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28"/>
    </row>
    <row r="7" spans="1:18" ht="39" customHeight="1" thickBot="1" x14ac:dyDescent="0.8">
      <c r="A7" s="162" t="s">
        <v>55</v>
      </c>
      <c r="B7" s="28"/>
      <c r="C7" s="158" t="s">
        <v>129</v>
      </c>
      <c r="D7" s="158"/>
      <c r="E7" s="158"/>
      <c r="F7" s="158"/>
      <c r="G7" s="158"/>
      <c r="H7" s="158"/>
      <c r="I7" s="158"/>
      <c r="J7" s="91"/>
      <c r="K7" s="158" t="s">
        <v>128</v>
      </c>
      <c r="L7" s="158"/>
      <c r="M7" s="158"/>
      <c r="N7" s="158"/>
      <c r="O7" s="158"/>
      <c r="P7" s="158"/>
      <c r="Q7" s="158"/>
      <c r="R7" s="28"/>
    </row>
    <row r="8" spans="1:18" ht="39" customHeight="1" thickBot="1" x14ac:dyDescent="0.65">
      <c r="A8" s="163"/>
      <c r="B8" s="28"/>
      <c r="C8" s="92" t="s">
        <v>8</v>
      </c>
      <c r="D8" s="93"/>
      <c r="E8" s="92" t="s">
        <v>86</v>
      </c>
      <c r="F8" s="93"/>
      <c r="G8" s="92" t="s">
        <v>87</v>
      </c>
      <c r="H8" s="93"/>
      <c r="I8" s="92" t="s">
        <v>176</v>
      </c>
      <c r="J8" s="94"/>
      <c r="K8" s="92" t="s">
        <v>8</v>
      </c>
      <c r="L8" s="93"/>
      <c r="M8" s="92" t="s">
        <v>86</v>
      </c>
      <c r="N8" s="93"/>
      <c r="O8" s="92" t="s">
        <v>87</v>
      </c>
      <c r="P8" s="93"/>
      <c r="Q8" s="92" t="s">
        <v>177</v>
      </c>
      <c r="R8" s="28"/>
    </row>
    <row r="9" spans="1:18" ht="39" customHeight="1" x14ac:dyDescent="0.4">
      <c r="A9" s="96" t="s">
        <v>71</v>
      </c>
      <c r="B9" s="28"/>
      <c r="C9" s="20">
        <v>0</v>
      </c>
      <c r="D9" s="21"/>
      <c r="E9" s="20">
        <v>0</v>
      </c>
      <c r="F9" s="21"/>
      <c r="G9" s="20">
        <v>0</v>
      </c>
      <c r="H9" s="21"/>
      <c r="I9" s="20">
        <v>0</v>
      </c>
      <c r="J9" s="21"/>
      <c r="K9" s="20">
        <v>100</v>
      </c>
      <c r="L9" s="21"/>
      <c r="M9" s="20">
        <v>96524572</v>
      </c>
      <c r="N9" s="21"/>
      <c r="O9" s="20">
        <v>-91991565</v>
      </c>
      <c r="P9" s="21"/>
      <c r="Q9" s="21">
        <f>M9+O9</f>
        <v>4533007</v>
      </c>
      <c r="R9" s="28"/>
    </row>
    <row r="10" spans="1:18" ht="39" customHeight="1" thickBot="1" x14ac:dyDescent="0.45">
      <c r="A10" s="95" t="s">
        <v>70</v>
      </c>
      <c r="B10" s="28"/>
      <c r="C10" s="23">
        <v>0</v>
      </c>
      <c r="D10" s="21"/>
      <c r="E10" s="23">
        <v>0</v>
      </c>
      <c r="F10" s="21"/>
      <c r="G10" s="23">
        <v>0</v>
      </c>
      <c r="H10" s="21"/>
      <c r="I10" s="23">
        <v>0</v>
      </c>
      <c r="J10" s="21"/>
      <c r="K10" s="23">
        <v>100</v>
      </c>
      <c r="L10" s="21"/>
      <c r="M10" s="23">
        <v>96929675</v>
      </c>
      <c r="N10" s="21"/>
      <c r="O10" s="23">
        <v>-94998550</v>
      </c>
      <c r="P10" s="21"/>
      <c r="Q10" s="23">
        <f>M10+O10</f>
        <v>1931125</v>
      </c>
      <c r="R10" s="28"/>
    </row>
    <row r="11" spans="1:18" ht="39" customHeight="1" thickBot="1" x14ac:dyDescent="0.45">
      <c r="A11" s="97" t="s">
        <v>31</v>
      </c>
      <c r="B11" s="100"/>
      <c r="C11" s="66">
        <f>SUM(C9:C10)</f>
        <v>0</v>
      </c>
      <c r="D11" s="65"/>
      <c r="E11" s="66">
        <f>SUM(E9:E10)</f>
        <v>0</v>
      </c>
      <c r="F11" s="65"/>
      <c r="G11" s="66">
        <f>SUM(G9:G10)</f>
        <v>0</v>
      </c>
      <c r="H11" s="65"/>
      <c r="I11" s="66">
        <f>SUM(I9:I10)</f>
        <v>0</v>
      </c>
      <c r="J11" s="65"/>
      <c r="K11" s="66">
        <f>SUM(K9:K10)</f>
        <v>200</v>
      </c>
      <c r="L11" s="65"/>
      <c r="M11" s="66">
        <f>SUM(M9:M10)</f>
        <v>193454247</v>
      </c>
      <c r="N11" s="65"/>
      <c r="O11" s="66">
        <f>SUM(O9:O10)</f>
        <v>-186990115</v>
      </c>
      <c r="P11" s="65"/>
      <c r="Q11" s="66">
        <f>SUM(Q9:Q10)</f>
        <v>6464132</v>
      </c>
      <c r="R11" s="28"/>
    </row>
    <row r="12" spans="1:18" ht="16.5" thickTop="1" x14ac:dyDescent="0.4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</sheetData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rightToLeft="1" view="pageBreakPreview" topLeftCell="A10" zoomScale="60" zoomScaleNormal="100" workbookViewId="0">
      <selection activeCell="G39" sqref="G39"/>
    </sheetView>
  </sheetViews>
  <sheetFormatPr defaultColWidth="8.85546875" defaultRowHeight="15.75" x14ac:dyDescent="0.4"/>
  <cols>
    <col min="1" max="1" width="38.28515625" style="5" customWidth="1"/>
    <col min="2" max="2" width="1.42578125" style="5" customWidth="1"/>
    <col min="3" max="3" width="22.42578125" style="5" customWidth="1"/>
    <col min="4" max="4" width="1.42578125" style="5" customWidth="1"/>
    <col min="5" max="5" width="23" style="5" bestFit="1" customWidth="1"/>
    <col min="6" max="6" width="1.42578125" style="5" customWidth="1"/>
    <col min="7" max="7" width="26.28515625" style="5" bestFit="1" customWidth="1"/>
    <col min="8" max="8" width="1.42578125" style="5" customWidth="1"/>
    <col min="9" max="9" width="14.28515625" style="5" customWidth="1"/>
    <col min="10" max="10" width="1.42578125" style="5" customWidth="1"/>
    <col min="11" max="11" width="20" style="5" bestFit="1" customWidth="1"/>
    <col min="12" max="12" width="1.42578125" style="5" customWidth="1"/>
    <col min="13" max="13" width="14.28515625" style="5" customWidth="1"/>
    <col min="14" max="14" width="1.42578125" style="5" customWidth="1"/>
    <col min="15" max="15" width="20" style="5" bestFit="1" customWidth="1"/>
    <col min="16" max="16" width="1.42578125" style="5" customWidth="1"/>
    <col min="17" max="17" width="18.28515625" style="5" bestFit="1" customWidth="1"/>
    <col min="18" max="18" width="1.42578125" style="5" customWidth="1"/>
    <col min="19" max="19" width="22.28515625" style="5" bestFit="1" customWidth="1"/>
    <col min="20" max="20" width="1.42578125" style="5" customWidth="1"/>
    <col min="21" max="21" width="23" style="5" bestFit="1" customWidth="1"/>
    <col min="22" max="22" width="1.42578125" style="5" customWidth="1"/>
    <col min="23" max="23" width="23.28515625" style="5" bestFit="1" customWidth="1"/>
    <col min="24" max="24" width="1.42578125" style="5" customWidth="1"/>
    <col min="25" max="25" width="25.42578125" style="5" bestFit="1" customWidth="1"/>
    <col min="26" max="26" width="0.28515625" style="5" customWidth="1"/>
    <col min="27" max="27" width="1.42578125" style="5" customWidth="1"/>
    <col min="28" max="28" width="17.28515625" style="5" hidden="1" customWidth="1"/>
    <col min="29" max="29" width="22" style="5" customWidth="1"/>
    <col min="30" max="16384" width="8.85546875" style="5"/>
  </cols>
  <sheetData>
    <row r="1" spans="1:29" ht="40.15" customHeight="1" x14ac:dyDescent="0.4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9" ht="40.15" customHeight="1" x14ac:dyDescent="0.4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1:29" ht="40.15" customHeight="1" x14ac:dyDescent="0.4">
      <c r="A3" s="137" t="s">
        <v>96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9" ht="40.1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9" ht="40.15" customHeight="1" x14ac:dyDescent="0.4">
      <c r="A5" s="138" t="s">
        <v>94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</row>
    <row r="6" spans="1:29" ht="40.15" customHeight="1" x14ac:dyDescent="0.4">
      <c r="A6" s="138" t="s">
        <v>95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</row>
    <row r="7" spans="1:29" ht="40.15" customHeight="1" x14ac:dyDescent="0.75">
      <c r="A7" s="2"/>
      <c r="B7" s="2"/>
      <c r="C7" s="141" t="s">
        <v>97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</row>
    <row r="8" spans="1:29" ht="40.15" customHeight="1" thickBot="1" x14ac:dyDescent="0.8">
      <c r="C8" s="142" t="s">
        <v>2</v>
      </c>
      <c r="D8" s="142"/>
      <c r="E8" s="142"/>
      <c r="F8" s="142"/>
      <c r="G8" s="142"/>
      <c r="H8" s="39"/>
      <c r="I8" s="142" t="s">
        <v>3</v>
      </c>
      <c r="J8" s="142"/>
      <c r="K8" s="142"/>
      <c r="L8" s="142"/>
      <c r="M8" s="142"/>
      <c r="N8" s="142"/>
      <c r="O8" s="142"/>
      <c r="P8" s="39"/>
      <c r="Q8" s="142" t="s">
        <v>4</v>
      </c>
      <c r="R8" s="142"/>
      <c r="S8" s="142"/>
      <c r="T8" s="142"/>
      <c r="U8" s="142"/>
      <c r="V8" s="142"/>
      <c r="W8" s="142"/>
      <c r="X8" s="142"/>
      <c r="Y8" s="142"/>
    </row>
    <row r="9" spans="1:29" ht="40.15" customHeight="1" thickBot="1" x14ac:dyDescent="0.7">
      <c r="A9" s="139" t="s">
        <v>7</v>
      </c>
      <c r="B9" s="16"/>
      <c r="C9" s="139" t="s">
        <v>8</v>
      </c>
      <c r="D9" s="17"/>
      <c r="E9" s="139" t="s">
        <v>9</v>
      </c>
      <c r="F9" s="17"/>
      <c r="G9" s="143" t="s">
        <v>10</v>
      </c>
      <c r="H9" s="16"/>
      <c r="I9" s="140" t="s">
        <v>5</v>
      </c>
      <c r="J9" s="140"/>
      <c r="K9" s="140"/>
      <c r="L9" s="17"/>
      <c r="M9" s="140" t="s">
        <v>6</v>
      </c>
      <c r="N9" s="140"/>
      <c r="O9" s="140"/>
      <c r="P9" s="16"/>
      <c r="Q9" s="145" t="s">
        <v>8</v>
      </c>
      <c r="R9" s="17"/>
      <c r="S9" s="146" t="s">
        <v>12</v>
      </c>
      <c r="T9" s="17"/>
      <c r="U9" s="145" t="s">
        <v>9</v>
      </c>
      <c r="V9" s="17"/>
      <c r="W9" s="146" t="s">
        <v>10</v>
      </c>
      <c r="X9" s="17"/>
      <c r="Y9" s="146" t="s">
        <v>13</v>
      </c>
    </row>
    <row r="10" spans="1:29" ht="40.15" customHeight="1" thickBot="1" x14ac:dyDescent="0.7">
      <c r="A10" s="140"/>
      <c r="B10" s="16"/>
      <c r="C10" s="140"/>
      <c r="D10" s="16"/>
      <c r="E10" s="140"/>
      <c r="F10" s="16"/>
      <c r="G10" s="144"/>
      <c r="H10" s="16"/>
      <c r="I10" s="15" t="s">
        <v>8</v>
      </c>
      <c r="J10" s="17"/>
      <c r="K10" s="15" t="s">
        <v>9</v>
      </c>
      <c r="L10" s="16"/>
      <c r="M10" s="15" t="s">
        <v>8</v>
      </c>
      <c r="N10" s="17"/>
      <c r="O10" s="15" t="s">
        <v>11</v>
      </c>
      <c r="P10" s="16"/>
      <c r="Q10" s="140"/>
      <c r="R10" s="16"/>
      <c r="S10" s="144"/>
      <c r="T10" s="16"/>
      <c r="U10" s="140"/>
      <c r="V10" s="16"/>
      <c r="W10" s="144"/>
      <c r="X10" s="16"/>
      <c r="Y10" s="144"/>
    </row>
    <row r="11" spans="1:29" ht="40.15" customHeight="1" x14ac:dyDescent="0.6">
      <c r="A11" s="27" t="s">
        <v>19</v>
      </c>
      <c r="B11" s="6"/>
      <c r="C11" s="21">
        <v>4558912242</v>
      </c>
      <c r="D11" s="21"/>
      <c r="E11" s="21">
        <v>27092258102573</v>
      </c>
      <c r="F11" s="21"/>
      <c r="G11" s="21">
        <v>24918297653904</v>
      </c>
      <c r="H11" s="21"/>
      <c r="I11" s="21">
        <v>1312923</v>
      </c>
      <c r="J11" s="21"/>
      <c r="K11" s="21">
        <v>6706073428</v>
      </c>
      <c r="L11" s="21"/>
      <c r="M11" s="21">
        <v>0</v>
      </c>
      <c r="N11" s="21"/>
      <c r="O11" s="21">
        <v>0</v>
      </c>
      <c r="P11" s="21"/>
      <c r="Q11" s="21">
        <v>4560225165</v>
      </c>
      <c r="R11" s="21"/>
      <c r="S11" s="21">
        <v>5110</v>
      </c>
      <c r="T11" s="21"/>
      <c r="U11" s="21">
        <v>27098964176001</v>
      </c>
      <c r="V11" s="21"/>
      <c r="W11" s="21">
        <v>23285040502837</v>
      </c>
      <c r="X11" s="22"/>
      <c r="Y11" s="30">
        <f>W11/$AB$11</f>
        <v>0.38377897707120967</v>
      </c>
      <c r="AB11" s="29">
        <v>60673048535737</v>
      </c>
      <c r="AC11" s="94"/>
    </row>
    <row r="12" spans="1:29" ht="40.15" customHeight="1" x14ac:dyDescent="0.6">
      <c r="A12" s="27" t="s">
        <v>17</v>
      </c>
      <c r="B12" s="6"/>
      <c r="C12" s="21">
        <v>581719643</v>
      </c>
      <c r="D12" s="21"/>
      <c r="E12" s="21">
        <v>4355746306597</v>
      </c>
      <c r="F12" s="21"/>
      <c r="G12" s="21">
        <v>9370193881469</v>
      </c>
      <c r="H12" s="21"/>
      <c r="I12" s="21">
        <v>4443959</v>
      </c>
      <c r="J12" s="21"/>
      <c r="K12" s="21">
        <v>64604912033</v>
      </c>
      <c r="L12" s="21"/>
      <c r="M12" s="21">
        <v>-2020000</v>
      </c>
      <c r="N12" s="21"/>
      <c r="O12" s="21">
        <v>-31773833624</v>
      </c>
      <c r="P12" s="21"/>
      <c r="Q12" s="21">
        <v>584143602</v>
      </c>
      <c r="R12" s="21"/>
      <c r="S12" s="21">
        <v>16320</v>
      </c>
      <c r="T12" s="21"/>
      <c r="U12" s="21">
        <v>4405118083314</v>
      </c>
      <c r="V12" s="21"/>
      <c r="W12" s="21">
        <v>9525978334715</v>
      </c>
      <c r="X12" s="22"/>
      <c r="Y12" s="30">
        <f t="shared" ref="Y12:Y28" si="0">W12/$AB$11</f>
        <v>0.15700510464879819</v>
      </c>
      <c r="AC12" s="94"/>
    </row>
    <row r="13" spans="1:29" ht="40.15" customHeight="1" x14ac:dyDescent="0.6">
      <c r="A13" s="27" t="s">
        <v>127</v>
      </c>
      <c r="B13" s="6"/>
      <c r="C13" s="21">
        <v>1469180160</v>
      </c>
      <c r="D13" s="21"/>
      <c r="E13" s="21">
        <v>5626329230693</v>
      </c>
      <c r="F13" s="21"/>
      <c r="G13" s="21">
        <v>6336162424566</v>
      </c>
      <c r="H13" s="21"/>
      <c r="I13" s="21">
        <v>51102539</v>
      </c>
      <c r="J13" s="21"/>
      <c r="K13" s="21">
        <v>201279695351</v>
      </c>
      <c r="L13" s="21"/>
      <c r="M13" s="21">
        <v>0</v>
      </c>
      <c r="N13" s="21"/>
      <c r="O13" s="21">
        <v>0</v>
      </c>
      <c r="P13" s="21"/>
      <c r="Q13" s="21">
        <v>1520282699</v>
      </c>
      <c r="R13" s="21"/>
      <c r="S13" s="21">
        <v>3871</v>
      </c>
      <c r="T13" s="21"/>
      <c r="U13" s="21">
        <v>5827608926044</v>
      </c>
      <c r="V13" s="21"/>
      <c r="W13" s="21">
        <v>5880541716939</v>
      </c>
      <c r="X13" s="22"/>
      <c r="Y13" s="30">
        <f t="shared" si="0"/>
        <v>9.6921810570888084E-2</v>
      </c>
      <c r="AC13" s="94"/>
    </row>
    <row r="14" spans="1:29" ht="40.15" customHeight="1" x14ac:dyDescent="0.6">
      <c r="A14" s="27" t="s">
        <v>29</v>
      </c>
      <c r="B14" s="6"/>
      <c r="C14" s="21">
        <v>1581205352</v>
      </c>
      <c r="D14" s="21"/>
      <c r="E14" s="21">
        <v>5247220852297</v>
      </c>
      <c r="F14" s="21"/>
      <c r="G14" s="21">
        <v>4469830286052</v>
      </c>
      <c r="H14" s="21"/>
      <c r="I14" s="21">
        <v>0</v>
      </c>
      <c r="J14" s="21"/>
      <c r="K14" s="21">
        <v>0</v>
      </c>
      <c r="L14" s="21"/>
      <c r="M14" s="21">
        <v>0</v>
      </c>
      <c r="N14" s="21"/>
      <c r="O14" s="21">
        <v>0</v>
      </c>
      <c r="P14" s="21"/>
      <c r="Q14" s="21">
        <v>1581205352</v>
      </c>
      <c r="R14" s="21"/>
      <c r="S14" s="21">
        <v>2493</v>
      </c>
      <c r="T14" s="21"/>
      <c r="U14" s="21">
        <v>5247220852297</v>
      </c>
      <c r="V14" s="21"/>
      <c r="W14" s="21">
        <v>3938949064379</v>
      </c>
      <c r="X14" s="22"/>
      <c r="Y14" s="30">
        <f t="shared" si="0"/>
        <v>6.4920902434281377E-2</v>
      </c>
      <c r="AC14" s="94"/>
    </row>
    <row r="15" spans="1:29" ht="40.15" customHeight="1" x14ac:dyDescent="0.6">
      <c r="A15" s="27" t="s">
        <v>25</v>
      </c>
      <c r="B15" s="6"/>
      <c r="C15" s="21">
        <v>1302285766</v>
      </c>
      <c r="D15" s="21"/>
      <c r="E15" s="21">
        <v>6203900130347</v>
      </c>
      <c r="F15" s="21"/>
      <c r="G15" s="21">
        <v>3821906436638</v>
      </c>
      <c r="H15" s="21"/>
      <c r="I15" s="21">
        <v>41931143</v>
      </c>
      <c r="J15" s="21"/>
      <c r="K15" s="21">
        <v>108898114668</v>
      </c>
      <c r="L15" s="21"/>
      <c r="M15" s="21">
        <v>0</v>
      </c>
      <c r="N15" s="21"/>
      <c r="O15" s="21">
        <v>0</v>
      </c>
      <c r="P15" s="21"/>
      <c r="Q15" s="21">
        <v>1344216909</v>
      </c>
      <c r="R15" s="21"/>
      <c r="S15" s="21">
        <v>2532</v>
      </c>
      <c r="T15" s="21"/>
      <c r="U15" s="21">
        <v>6312798245015</v>
      </c>
      <c r="V15" s="21"/>
      <c r="W15" s="21">
        <v>3400970510105</v>
      </c>
      <c r="X15" s="22"/>
      <c r="Y15" s="30">
        <f t="shared" si="0"/>
        <v>5.6054056820662244E-2</v>
      </c>
      <c r="AC15" s="94"/>
    </row>
    <row r="16" spans="1:29" ht="40.15" customHeight="1" x14ac:dyDescent="0.6">
      <c r="A16" s="27" t="s">
        <v>126</v>
      </c>
      <c r="B16" s="6"/>
      <c r="C16" s="21">
        <v>79112251</v>
      </c>
      <c r="D16" s="21"/>
      <c r="E16" s="21">
        <v>714653214737</v>
      </c>
      <c r="F16" s="21"/>
      <c r="G16" s="21">
        <v>790521256892</v>
      </c>
      <c r="H16" s="21"/>
      <c r="I16" s="21">
        <v>46695290</v>
      </c>
      <c r="J16" s="21"/>
      <c r="K16" s="21">
        <v>417083004826</v>
      </c>
      <c r="L16" s="21"/>
      <c r="M16" s="21">
        <v>0</v>
      </c>
      <c r="N16" s="21"/>
      <c r="O16" s="21">
        <v>0</v>
      </c>
      <c r="P16" s="21"/>
      <c r="Q16" s="21">
        <v>125807541</v>
      </c>
      <c r="R16" s="21"/>
      <c r="S16" s="21">
        <v>9690</v>
      </c>
      <c r="T16" s="21"/>
      <c r="U16" s="21">
        <v>1131736219563</v>
      </c>
      <c r="V16" s="21"/>
      <c r="W16" s="21">
        <v>1218148575235</v>
      </c>
      <c r="X16" s="22"/>
      <c r="Y16" s="30">
        <f t="shared" si="0"/>
        <v>2.0077260078954148E-2</v>
      </c>
      <c r="AC16" s="94"/>
    </row>
    <row r="17" spans="1:29" ht="40.15" customHeight="1" x14ac:dyDescent="0.6">
      <c r="A17" s="27" t="s">
        <v>15</v>
      </c>
      <c r="C17" s="21">
        <v>20405151</v>
      </c>
      <c r="D17" s="21"/>
      <c r="E17" s="21">
        <v>510944579092</v>
      </c>
      <c r="F17" s="21"/>
      <c r="G17" s="21">
        <v>1068417297666</v>
      </c>
      <c r="H17" s="21"/>
      <c r="I17" s="21">
        <v>642814</v>
      </c>
      <c r="J17" s="21"/>
      <c r="K17" s="21">
        <v>29764733253</v>
      </c>
      <c r="L17" s="21"/>
      <c r="M17" s="21">
        <v>0</v>
      </c>
      <c r="N17" s="21"/>
      <c r="O17" s="21">
        <v>0</v>
      </c>
      <c r="P17" s="21"/>
      <c r="Q17" s="21">
        <v>21047965</v>
      </c>
      <c r="R17" s="21"/>
      <c r="S17" s="21">
        <v>48000</v>
      </c>
      <c r="T17" s="21"/>
      <c r="U17" s="21">
        <v>540709312345</v>
      </c>
      <c r="V17" s="21"/>
      <c r="W17" s="21">
        <v>1009534490236</v>
      </c>
      <c r="X17" s="22"/>
      <c r="Y17" s="30">
        <f t="shared" si="0"/>
        <v>1.6638928067729687E-2</v>
      </c>
      <c r="AC17" s="94"/>
    </row>
    <row r="18" spans="1:29" ht="40.15" customHeight="1" x14ac:dyDescent="0.6">
      <c r="A18" s="26" t="s">
        <v>14</v>
      </c>
      <c r="C18" s="20">
        <v>271675756</v>
      </c>
      <c r="D18" s="21"/>
      <c r="E18" s="20">
        <v>862012411267</v>
      </c>
      <c r="F18" s="21"/>
      <c r="G18" s="20">
        <v>719122129144</v>
      </c>
      <c r="H18" s="21"/>
      <c r="I18" s="20">
        <v>21405968</v>
      </c>
      <c r="J18" s="21"/>
      <c r="K18" s="20">
        <v>55453336084</v>
      </c>
      <c r="L18" s="21"/>
      <c r="M18" s="20">
        <v>0</v>
      </c>
      <c r="N18" s="21"/>
      <c r="O18" s="20">
        <v>0</v>
      </c>
      <c r="P18" s="21"/>
      <c r="Q18" s="20">
        <v>293081724</v>
      </c>
      <c r="R18" s="21"/>
      <c r="S18" s="20">
        <v>2702</v>
      </c>
      <c r="T18" s="21"/>
      <c r="U18" s="20">
        <v>917465747351</v>
      </c>
      <c r="V18" s="21"/>
      <c r="W18" s="20">
        <v>791304969066</v>
      </c>
      <c r="X18" s="22"/>
      <c r="Y18" s="30">
        <f t="shared" si="0"/>
        <v>1.304211652724049E-2</v>
      </c>
      <c r="AC18" s="94"/>
    </row>
    <row r="19" spans="1:29" ht="40.15" customHeight="1" x14ac:dyDescent="0.6">
      <c r="A19" s="27" t="s">
        <v>30</v>
      </c>
      <c r="B19" s="6"/>
      <c r="C19" s="20">
        <v>166300000</v>
      </c>
      <c r="D19" s="21"/>
      <c r="E19" s="20">
        <v>418590794867</v>
      </c>
      <c r="F19" s="21"/>
      <c r="G19" s="20">
        <v>521120447232</v>
      </c>
      <c r="H19" s="21"/>
      <c r="I19" s="20">
        <v>31500000</v>
      </c>
      <c r="J19" s="21"/>
      <c r="K19" s="20">
        <v>88678985166</v>
      </c>
      <c r="L19" s="21"/>
      <c r="M19" s="20">
        <v>-9300000</v>
      </c>
      <c r="N19" s="21"/>
      <c r="O19" s="20">
        <v>-26162501530</v>
      </c>
      <c r="P19" s="21"/>
      <c r="Q19" s="20">
        <v>188500000</v>
      </c>
      <c r="R19" s="21"/>
      <c r="S19" s="20">
        <v>2817</v>
      </c>
      <c r="T19" s="21"/>
      <c r="U19" s="20">
        <v>483419380871</v>
      </c>
      <c r="V19" s="21"/>
      <c r="W19" s="20">
        <v>530600936580</v>
      </c>
      <c r="X19" s="22"/>
      <c r="Y19" s="30">
        <f t="shared" si="0"/>
        <v>8.745249322151186E-3</v>
      </c>
      <c r="AC19" s="94"/>
    </row>
    <row r="20" spans="1:29" ht="40.15" customHeight="1" x14ac:dyDescent="0.6">
      <c r="A20" s="27" t="s">
        <v>24</v>
      </c>
      <c r="B20" s="6"/>
      <c r="C20" s="21">
        <v>132918399</v>
      </c>
      <c r="D20" s="21"/>
      <c r="E20" s="21">
        <v>371190844316</v>
      </c>
      <c r="F20" s="21"/>
      <c r="G20" s="21">
        <v>404030473052</v>
      </c>
      <c r="H20" s="21"/>
      <c r="I20" s="21">
        <v>0</v>
      </c>
      <c r="J20" s="21"/>
      <c r="K20" s="21">
        <v>0</v>
      </c>
      <c r="L20" s="21"/>
      <c r="M20" s="21">
        <v>0</v>
      </c>
      <c r="N20" s="21"/>
      <c r="O20" s="21">
        <v>0</v>
      </c>
      <c r="P20" s="21"/>
      <c r="Q20" s="21">
        <v>132918399</v>
      </c>
      <c r="R20" s="21"/>
      <c r="S20" s="21">
        <v>2470</v>
      </c>
      <c r="T20" s="21"/>
      <c r="U20" s="21">
        <v>371190844316</v>
      </c>
      <c r="V20" s="21"/>
      <c r="W20" s="21">
        <v>328058931111</v>
      </c>
      <c r="X20" s="22"/>
      <c r="Y20" s="30">
        <f t="shared" si="0"/>
        <v>5.4069960061059099E-3</v>
      </c>
      <c r="AC20" s="94"/>
    </row>
    <row r="21" spans="1:29" ht="40.15" customHeight="1" x14ac:dyDescent="0.6">
      <c r="A21" s="27" t="s">
        <v>20</v>
      </c>
      <c r="B21" s="6"/>
      <c r="C21" s="21">
        <v>31012722</v>
      </c>
      <c r="D21" s="21"/>
      <c r="E21" s="21">
        <v>146326174623</v>
      </c>
      <c r="F21" s="21"/>
      <c r="G21" s="21">
        <v>167031531065</v>
      </c>
      <c r="H21" s="21"/>
      <c r="I21" s="21">
        <v>22029000</v>
      </c>
      <c r="J21" s="21"/>
      <c r="K21" s="21">
        <v>103164720700</v>
      </c>
      <c r="L21" s="21"/>
      <c r="M21" s="21">
        <v>0</v>
      </c>
      <c r="N21" s="21"/>
      <c r="O21" s="21">
        <v>0</v>
      </c>
      <c r="P21" s="21"/>
      <c r="Q21" s="21">
        <v>53041722</v>
      </c>
      <c r="R21" s="21"/>
      <c r="S21" s="21">
        <v>4247</v>
      </c>
      <c r="T21" s="21"/>
      <c r="U21" s="21">
        <v>249490895323</v>
      </c>
      <c r="V21" s="21"/>
      <c r="W21" s="21">
        <v>225096989507</v>
      </c>
      <c r="X21" s="22"/>
      <c r="Y21" s="30">
        <f t="shared" si="0"/>
        <v>3.7099996611249185E-3</v>
      </c>
      <c r="AC21" s="94"/>
    </row>
    <row r="22" spans="1:29" ht="40.15" customHeight="1" x14ac:dyDescent="0.6">
      <c r="A22" s="27" t="s">
        <v>16</v>
      </c>
      <c r="B22" s="6"/>
      <c r="C22" s="21">
        <v>26947739</v>
      </c>
      <c r="D22" s="21"/>
      <c r="E22" s="21">
        <v>213213858326</v>
      </c>
      <c r="F22" s="21"/>
      <c r="G22" s="21">
        <v>189298628790</v>
      </c>
      <c r="H22" s="21"/>
      <c r="I22" s="21">
        <v>4308627</v>
      </c>
      <c r="J22" s="21"/>
      <c r="K22" s="21">
        <v>26540202260</v>
      </c>
      <c r="L22" s="21"/>
      <c r="M22" s="21">
        <v>0</v>
      </c>
      <c r="N22" s="21"/>
      <c r="O22" s="21">
        <v>0</v>
      </c>
      <c r="P22" s="21"/>
      <c r="Q22" s="21">
        <v>31256366</v>
      </c>
      <c r="R22" s="21"/>
      <c r="S22" s="21">
        <v>5740</v>
      </c>
      <c r="T22" s="21"/>
      <c r="U22" s="21">
        <v>239754060586</v>
      </c>
      <c r="V22" s="21"/>
      <c r="W22" s="21">
        <v>179275188068</v>
      </c>
      <c r="X22" s="22"/>
      <c r="Y22" s="30">
        <f t="shared" si="0"/>
        <v>2.9547746881781493E-3</v>
      </c>
      <c r="AC22" s="94"/>
    </row>
    <row r="23" spans="1:29" ht="40.15" customHeight="1" x14ac:dyDescent="0.6">
      <c r="A23" s="27" t="s">
        <v>23</v>
      </c>
      <c r="B23" s="6"/>
      <c r="C23" s="21">
        <v>21939314</v>
      </c>
      <c r="D23" s="21"/>
      <c r="E23" s="21">
        <v>86717879387</v>
      </c>
      <c r="F23" s="21"/>
      <c r="G23" s="21">
        <v>134166557542</v>
      </c>
      <c r="H23" s="21"/>
      <c r="I23" s="21">
        <v>9080000</v>
      </c>
      <c r="J23" s="21"/>
      <c r="K23" s="21">
        <v>50356556715</v>
      </c>
      <c r="L23" s="21"/>
      <c r="M23" s="21">
        <v>0</v>
      </c>
      <c r="N23" s="21"/>
      <c r="O23" s="21">
        <v>0</v>
      </c>
      <c r="P23" s="21"/>
      <c r="Q23" s="21">
        <v>31019314</v>
      </c>
      <c r="R23" s="21"/>
      <c r="S23" s="21">
        <v>4798</v>
      </c>
      <c r="T23" s="21"/>
      <c r="U23" s="21">
        <v>137074436102</v>
      </c>
      <c r="V23" s="21"/>
      <c r="W23" s="21">
        <v>148717557263</v>
      </c>
      <c r="X23" s="22"/>
      <c r="Y23" s="30">
        <f t="shared" si="0"/>
        <v>2.4511304582858391E-3</v>
      </c>
      <c r="AC23" s="94"/>
    </row>
    <row r="24" spans="1:29" ht="40.15" customHeight="1" x14ac:dyDescent="0.6">
      <c r="A24" s="27" t="s">
        <v>22</v>
      </c>
      <c r="B24" s="6"/>
      <c r="C24" s="21">
        <v>9247576</v>
      </c>
      <c r="D24" s="21"/>
      <c r="E24" s="21">
        <v>147142369585</v>
      </c>
      <c r="F24" s="21"/>
      <c r="G24" s="21">
        <v>149050036695</v>
      </c>
      <c r="H24" s="21"/>
      <c r="I24" s="21">
        <v>450128</v>
      </c>
      <c r="J24" s="21"/>
      <c r="K24" s="21">
        <v>6644894621</v>
      </c>
      <c r="L24" s="21"/>
      <c r="M24" s="21">
        <v>0</v>
      </c>
      <c r="N24" s="21"/>
      <c r="O24" s="21">
        <v>0</v>
      </c>
      <c r="P24" s="21"/>
      <c r="Q24" s="21">
        <v>9697704</v>
      </c>
      <c r="R24" s="21"/>
      <c r="S24" s="21">
        <v>14690</v>
      </c>
      <c r="T24" s="21"/>
      <c r="U24" s="21">
        <v>153787264206</v>
      </c>
      <c r="V24" s="21"/>
      <c r="W24" s="21">
        <v>142351002713</v>
      </c>
      <c r="X24" s="22"/>
      <c r="Y24" s="30">
        <f t="shared" si="0"/>
        <v>2.3461982898247465E-3</v>
      </c>
      <c r="AC24" s="94"/>
    </row>
    <row r="25" spans="1:29" ht="40.15" customHeight="1" x14ac:dyDescent="0.6">
      <c r="A25" s="27" t="s">
        <v>18</v>
      </c>
      <c r="B25" s="6"/>
      <c r="C25" s="21">
        <v>10161480</v>
      </c>
      <c r="D25" s="21"/>
      <c r="E25" s="21">
        <v>178524937867</v>
      </c>
      <c r="F25" s="21"/>
      <c r="G25" s="21">
        <v>126617353221</v>
      </c>
      <c r="H25" s="21"/>
      <c r="I25" s="21">
        <v>0</v>
      </c>
      <c r="J25" s="21"/>
      <c r="K25" s="21">
        <v>0</v>
      </c>
      <c r="L25" s="21"/>
      <c r="M25" s="21">
        <v>0</v>
      </c>
      <c r="N25" s="21"/>
      <c r="O25" s="21">
        <v>0</v>
      </c>
      <c r="P25" s="21"/>
      <c r="Q25" s="21">
        <v>10161480</v>
      </c>
      <c r="R25" s="21"/>
      <c r="S25" s="21">
        <v>10390</v>
      </c>
      <c r="T25" s="21"/>
      <c r="U25" s="21">
        <v>178524937867</v>
      </c>
      <c r="V25" s="21"/>
      <c r="W25" s="21">
        <v>105497538089</v>
      </c>
      <c r="X25" s="22"/>
      <c r="Y25" s="30">
        <f t="shared" si="0"/>
        <v>1.7387874951900752E-3</v>
      </c>
      <c r="AC25" s="94"/>
    </row>
    <row r="26" spans="1:29" ht="40.15" customHeight="1" x14ac:dyDescent="0.6">
      <c r="A26" s="27" t="s">
        <v>21</v>
      </c>
      <c r="B26" s="6"/>
      <c r="C26" s="21">
        <v>30718316</v>
      </c>
      <c r="D26" s="21"/>
      <c r="E26" s="21">
        <v>68605443020</v>
      </c>
      <c r="F26" s="21"/>
      <c r="G26" s="21">
        <v>71058855734</v>
      </c>
      <c r="H26" s="21"/>
      <c r="I26" s="21">
        <v>0</v>
      </c>
      <c r="J26" s="21"/>
      <c r="K26" s="21">
        <v>0</v>
      </c>
      <c r="L26" s="21"/>
      <c r="M26" s="21">
        <v>0</v>
      </c>
      <c r="N26" s="21"/>
      <c r="O26" s="21">
        <v>0</v>
      </c>
      <c r="P26" s="21"/>
      <c r="Q26" s="21">
        <v>30718316</v>
      </c>
      <c r="R26" s="21"/>
      <c r="S26" s="21">
        <v>1898</v>
      </c>
      <c r="T26" s="21"/>
      <c r="U26" s="21">
        <v>68605443020</v>
      </c>
      <c r="V26" s="21"/>
      <c r="W26" s="21">
        <v>58259053211</v>
      </c>
      <c r="X26" s="22"/>
      <c r="Y26" s="30">
        <f t="shared" si="0"/>
        <v>9.6021305368700679E-4</v>
      </c>
      <c r="AC26" s="94"/>
    </row>
    <row r="27" spans="1:29" ht="40.15" customHeight="1" x14ac:dyDescent="0.6">
      <c r="A27" s="27" t="s">
        <v>26</v>
      </c>
      <c r="B27" s="6"/>
      <c r="C27" s="21">
        <v>1092556</v>
      </c>
      <c r="D27" s="21"/>
      <c r="E27" s="21">
        <v>15402050709</v>
      </c>
      <c r="F27" s="21"/>
      <c r="G27" s="21">
        <v>13668405231</v>
      </c>
      <c r="H27" s="21"/>
      <c r="I27" s="21">
        <v>0</v>
      </c>
      <c r="J27" s="21"/>
      <c r="K27" s="21">
        <v>0</v>
      </c>
      <c r="L27" s="21"/>
      <c r="M27" s="21">
        <v>0</v>
      </c>
      <c r="N27" s="21"/>
      <c r="O27" s="21">
        <v>0</v>
      </c>
      <c r="P27" s="21"/>
      <c r="Q27" s="21">
        <v>1092556</v>
      </c>
      <c r="R27" s="21"/>
      <c r="S27" s="21">
        <v>10050</v>
      </c>
      <c r="T27" s="21"/>
      <c r="U27" s="21">
        <v>15402050709</v>
      </c>
      <c r="V27" s="21"/>
      <c r="W27" s="21">
        <v>10971842857</v>
      </c>
      <c r="X27" s="22"/>
      <c r="Y27" s="30">
        <f t="shared" si="0"/>
        <v>1.8083552947792761E-4</v>
      </c>
      <c r="AC27" s="94"/>
    </row>
    <row r="28" spans="1:29" ht="40.15" customHeight="1" thickBot="1" x14ac:dyDescent="0.65">
      <c r="A28" s="27" t="s">
        <v>28</v>
      </c>
      <c r="B28" s="6"/>
      <c r="C28" s="23">
        <v>879171</v>
      </c>
      <c r="D28" s="21"/>
      <c r="E28" s="23">
        <v>2693419972</v>
      </c>
      <c r="F28" s="21"/>
      <c r="G28" s="23">
        <v>2535359167</v>
      </c>
      <c r="H28" s="21"/>
      <c r="I28" s="23">
        <v>0</v>
      </c>
      <c r="J28" s="21"/>
      <c r="K28" s="23">
        <v>0</v>
      </c>
      <c r="L28" s="21"/>
      <c r="M28" s="23">
        <v>0</v>
      </c>
      <c r="N28" s="21"/>
      <c r="O28" s="23">
        <v>0</v>
      </c>
      <c r="P28" s="21"/>
      <c r="Q28" s="23">
        <v>879171</v>
      </c>
      <c r="R28" s="21"/>
      <c r="S28" s="21">
        <v>2762</v>
      </c>
      <c r="T28" s="21"/>
      <c r="U28" s="23">
        <v>2693419972</v>
      </c>
      <c r="V28" s="21"/>
      <c r="W28" s="23">
        <v>2426424816</v>
      </c>
      <c r="X28" s="22"/>
      <c r="Y28" s="32">
        <f t="shared" si="0"/>
        <v>3.9991806486710697E-5</v>
      </c>
      <c r="AC28" s="94"/>
    </row>
    <row r="29" spans="1:29" ht="40.15" customHeight="1" thickBot="1" x14ac:dyDescent="0.45">
      <c r="A29" s="74" t="s">
        <v>31</v>
      </c>
      <c r="B29" s="6"/>
      <c r="C29" s="66">
        <f>SUM(C11:C28)</f>
        <v>10295713594</v>
      </c>
      <c r="D29" s="65"/>
      <c r="E29" s="61">
        <f>SUM(E11:E28)</f>
        <v>52261472600275</v>
      </c>
      <c r="F29" s="65"/>
      <c r="G29" s="61">
        <f>SUM(G11:G28)</f>
        <v>53273029014060</v>
      </c>
      <c r="H29" s="65"/>
      <c r="I29" s="61">
        <f>SUM(I11:I28)</f>
        <v>234902391</v>
      </c>
      <c r="J29" s="65"/>
      <c r="K29" s="61">
        <f>SUM(K11:K28)</f>
        <v>1159175229105</v>
      </c>
      <c r="L29" s="65"/>
      <c r="M29" s="61">
        <f>SUM(M11:M28)</f>
        <v>-11320000</v>
      </c>
      <c r="N29" s="65"/>
      <c r="O29" s="61">
        <f>SUM(O11:O28)</f>
        <v>-57936335154</v>
      </c>
      <c r="P29" s="65"/>
      <c r="Q29" s="61">
        <f>SUM(Q11:Q28)</f>
        <v>10519295985</v>
      </c>
      <c r="R29" s="65"/>
      <c r="S29" s="69"/>
      <c r="T29" s="65"/>
      <c r="U29" s="61">
        <f>SUM(U11:U28)</f>
        <v>53381564294902</v>
      </c>
      <c r="V29" s="65"/>
      <c r="W29" s="61">
        <f>SUM(W11:W28)</f>
        <v>50781723627727</v>
      </c>
      <c r="X29" s="62"/>
      <c r="Y29" s="64">
        <f>SUM(Y11:Y28)</f>
        <v>0.83697333253027639</v>
      </c>
    </row>
    <row r="30" spans="1:29" ht="19.5" thickTop="1" x14ac:dyDescent="0.4">
      <c r="A30" s="6"/>
      <c r="B30" s="6"/>
      <c r="C30" s="9"/>
      <c r="Y30" s="31"/>
    </row>
    <row r="31" spans="1:29" ht="22.5" hidden="1" x14ac:dyDescent="0.4">
      <c r="C31" s="21">
        <v>10295713594</v>
      </c>
      <c r="D31" s="21"/>
      <c r="E31" s="21">
        <v>52261472600275</v>
      </c>
      <c r="F31" s="21"/>
      <c r="G31" s="21">
        <v>53273029014060</v>
      </c>
      <c r="I31" s="21">
        <v>234902391</v>
      </c>
      <c r="J31" s="21"/>
      <c r="K31" s="21">
        <v>1159175229105</v>
      </c>
      <c r="L31" s="21"/>
      <c r="M31" s="21">
        <v>-11320000</v>
      </c>
      <c r="N31" s="21"/>
      <c r="O31" s="21">
        <v>-57936335154</v>
      </c>
      <c r="Q31" s="11">
        <f>C29+I29+M29</f>
        <v>10519295985</v>
      </c>
      <c r="U31" s="21">
        <v>53381564294902</v>
      </c>
      <c r="V31" s="21"/>
      <c r="W31" s="21">
        <v>-2599840667175</v>
      </c>
      <c r="Y31" s="30">
        <v>0.83699999999999997</v>
      </c>
    </row>
    <row r="32" spans="1:29" ht="22.5" hidden="1" x14ac:dyDescent="0.4">
      <c r="C32" s="21">
        <f>C31-C29</f>
        <v>0</v>
      </c>
      <c r="D32" s="21"/>
      <c r="E32" s="21">
        <f>E31-E29</f>
        <v>0</v>
      </c>
      <c r="F32" s="21"/>
      <c r="G32" s="21">
        <f>G31-G29</f>
        <v>0</v>
      </c>
      <c r="I32" s="21">
        <f>I31-I29</f>
        <v>0</v>
      </c>
      <c r="K32" s="21">
        <f>K31-K29</f>
        <v>0</v>
      </c>
      <c r="M32" s="21">
        <f>M31-M29</f>
        <v>0</v>
      </c>
      <c r="N32" s="21"/>
      <c r="O32" s="21">
        <f>O31-O29</f>
        <v>0</v>
      </c>
      <c r="P32" s="21"/>
      <c r="Q32" s="21">
        <f>Q31-Q29</f>
        <v>0</v>
      </c>
      <c r="R32" s="21"/>
      <c r="U32" s="21">
        <f>U31-U29</f>
        <v>0</v>
      </c>
      <c r="V32" s="21"/>
      <c r="W32" s="21">
        <f>U31+W31</f>
        <v>50781723627727</v>
      </c>
      <c r="Y32" s="33">
        <f>Y29-Y31</f>
        <v>-2.6667469723573589E-5</v>
      </c>
    </row>
    <row r="33" spans="5:23" ht="22.5" x14ac:dyDescent="0.55000000000000004">
      <c r="G33" s="28"/>
      <c r="U33" s="12"/>
      <c r="W33" s="21">
        <f>W32-W29</f>
        <v>0</v>
      </c>
    </row>
    <row r="34" spans="5:23" ht="22.5" x14ac:dyDescent="0.55000000000000004">
      <c r="E34" s="28"/>
      <c r="G34" s="28"/>
      <c r="U34" s="124"/>
      <c r="W34" s="123"/>
    </row>
    <row r="35" spans="5:23" ht="22.5" x14ac:dyDescent="0.55000000000000004">
      <c r="U35" s="124"/>
      <c r="W35" s="28"/>
    </row>
    <row r="36" spans="5:23" ht="22.5" x14ac:dyDescent="0.55000000000000004">
      <c r="U36" s="124"/>
    </row>
    <row r="37" spans="5:23" ht="22.5" x14ac:dyDescent="0.55000000000000004">
      <c r="U37" s="12"/>
    </row>
  </sheetData>
  <sortState xmlns:xlrd2="http://schemas.microsoft.com/office/spreadsheetml/2017/richdata2" ref="A11:Y28">
    <sortCondition descending="1" ref="W11:W28"/>
  </sortState>
  <mergeCells count="20">
    <mergeCell ref="A9:A10"/>
    <mergeCell ref="C9:C10"/>
    <mergeCell ref="E9:E10"/>
    <mergeCell ref="C7:Y7"/>
    <mergeCell ref="I8:O8"/>
    <mergeCell ref="Q8:Y8"/>
    <mergeCell ref="I9:K9"/>
    <mergeCell ref="M9:O9"/>
    <mergeCell ref="G9:G10"/>
    <mergeCell ref="C8:G8"/>
    <mergeCell ref="Q9:Q10"/>
    <mergeCell ref="S9:S10"/>
    <mergeCell ref="U9:U10"/>
    <mergeCell ref="W9:W10"/>
    <mergeCell ref="Y9:Y10"/>
    <mergeCell ref="A1:Y1"/>
    <mergeCell ref="A2:Y2"/>
    <mergeCell ref="A3:Y3"/>
    <mergeCell ref="A5:Y5"/>
    <mergeCell ref="A6:Y6"/>
  </mergeCells>
  <pageMargins left="0.39" right="0.39" top="0.39" bottom="0.39" header="0" footer="0"/>
  <pageSetup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5"/>
  <sheetViews>
    <sheetView rightToLeft="1" view="pageBreakPreview" topLeftCell="A8" zoomScale="82" zoomScaleNormal="100" zoomScaleSheetLayoutView="82" workbookViewId="0">
      <selection activeCell="I12" sqref="I12:I13"/>
    </sheetView>
  </sheetViews>
  <sheetFormatPr defaultColWidth="8.85546875" defaultRowHeight="15.75" x14ac:dyDescent="0.4"/>
  <cols>
    <col min="1" max="1" width="43.42578125" style="5" bestFit="1" customWidth="1"/>
    <col min="2" max="2" width="1.42578125" style="5" customWidth="1"/>
    <col min="3" max="3" width="16.85546875" style="5" customWidth="1"/>
    <col min="4" max="4" width="1.42578125" style="5" customWidth="1"/>
    <col min="5" max="5" width="15.7109375" style="5" customWidth="1"/>
    <col min="6" max="6" width="1.42578125" style="5" customWidth="1"/>
    <col min="7" max="7" width="16.140625" style="5" customWidth="1"/>
    <col min="8" max="8" width="1.42578125" style="5" customWidth="1"/>
    <col min="9" max="9" width="16.7109375" style="5" customWidth="1"/>
    <col min="10" max="10" width="1.42578125" style="5" customWidth="1"/>
    <col min="11" max="11" width="16.85546875" style="5" customWidth="1"/>
    <col min="12" max="12" width="1.42578125" style="5" customWidth="1"/>
    <col min="13" max="13" width="15.28515625" style="5" customWidth="1"/>
    <col min="14" max="14" width="1.42578125" style="5" customWidth="1"/>
    <col min="15" max="15" width="17.42578125" style="5" customWidth="1"/>
    <col min="16" max="16" width="1.42578125" style="5" customWidth="1"/>
    <col min="17" max="17" width="15.85546875" style="5" customWidth="1"/>
    <col min="18" max="18" width="1.42578125" style="5" customWidth="1"/>
    <col min="19" max="19" width="16.28515625" style="5" customWidth="1"/>
    <col min="20" max="20" width="1.42578125" style="5" customWidth="1"/>
    <col min="21" max="21" width="16.42578125" style="5" customWidth="1"/>
    <col min="22" max="22" width="1.42578125" style="5" customWidth="1"/>
    <col min="23" max="16384" width="8.85546875" style="5"/>
  </cols>
  <sheetData>
    <row r="1" spans="1:22" ht="39" customHeight="1" x14ac:dyDescent="0.4">
      <c r="A1" s="137" t="str">
        <f>سهام!A1</f>
        <v>صندوق سرمایه‌گذاری اختصاصی بازارگردانی لاجورد دماوند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8"/>
    </row>
    <row r="2" spans="1:22" ht="39" customHeight="1" x14ac:dyDescent="0.4">
      <c r="A2" s="137" t="str">
        <f>سهام!A2</f>
        <v>صورت وضعیت پرتفوی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8"/>
    </row>
    <row r="3" spans="1:22" ht="39" customHeight="1" x14ac:dyDescent="0.4">
      <c r="A3" s="137" t="str">
        <f>سهام!A3</f>
        <v>به تاریخ 31 تیر 1404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8"/>
    </row>
    <row r="4" spans="1:22" ht="39" customHeight="1" x14ac:dyDescent="0.4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2" ht="39" customHeight="1" x14ac:dyDescent="0.4">
      <c r="A5" s="148" t="s">
        <v>35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7"/>
    </row>
    <row r="6" spans="1:22" ht="39" customHeight="1" x14ac:dyDescent="0.75">
      <c r="A6" s="7"/>
      <c r="B6" s="34"/>
      <c r="C6" s="147" t="s">
        <v>97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7"/>
    </row>
    <row r="7" spans="1:22" ht="39" customHeight="1" thickBot="1" x14ac:dyDescent="0.8">
      <c r="C7" s="142" t="s">
        <v>2</v>
      </c>
      <c r="D7" s="142"/>
      <c r="E7" s="142"/>
      <c r="F7" s="142"/>
      <c r="G7" s="142"/>
      <c r="H7" s="142"/>
      <c r="I7" s="142"/>
      <c r="J7" s="142"/>
      <c r="K7" s="142"/>
      <c r="L7" s="40"/>
      <c r="M7" s="142" t="s">
        <v>4</v>
      </c>
      <c r="N7" s="142"/>
      <c r="O7" s="142"/>
      <c r="P7" s="142"/>
      <c r="Q7" s="142"/>
      <c r="R7" s="142"/>
      <c r="S7" s="142"/>
      <c r="T7" s="142"/>
      <c r="U7" s="142"/>
    </row>
    <row r="8" spans="1:22" ht="39" customHeight="1" thickBot="1" x14ac:dyDescent="0.65">
      <c r="A8" s="15" t="s">
        <v>98</v>
      </c>
      <c r="B8" s="13"/>
      <c r="C8" s="15" t="s">
        <v>36</v>
      </c>
      <c r="D8" s="14"/>
      <c r="E8" s="15" t="s">
        <v>37</v>
      </c>
      <c r="F8" s="14"/>
      <c r="G8" s="15" t="s">
        <v>38</v>
      </c>
      <c r="H8" s="14"/>
      <c r="I8" s="15" t="s">
        <v>33</v>
      </c>
      <c r="J8" s="14"/>
      <c r="K8" s="15" t="s">
        <v>34</v>
      </c>
      <c r="L8" s="13"/>
      <c r="M8" s="15" t="s">
        <v>36</v>
      </c>
      <c r="N8" s="14"/>
      <c r="O8" s="15" t="s">
        <v>37</v>
      </c>
      <c r="P8" s="14"/>
      <c r="Q8" s="15" t="s">
        <v>38</v>
      </c>
      <c r="R8" s="14"/>
      <c r="S8" s="15" t="s">
        <v>33</v>
      </c>
      <c r="T8" s="14"/>
      <c r="U8" s="15" t="s">
        <v>34</v>
      </c>
    </row>
    <row r="9" spans="1:22" ht="39" customHeight="1" x14ac:dyDescent="0.55000000000000004">
      <c r="A9" s="18" t="s">
        <v>99</v>
      </c>
      <c r="C9" s="22" t="s">
        <v>39</v>
      </c>
      <c r="D9" s="22"/>
      <c r="E9" s="22" t="s">
        <v>41</v>
      </c>
      <c r="F9" s="22"/>
      <c r="G9" s="36">
        <v>0</v>
      </c>
      <c r="H9" s="22"/>
      <c r="I9" s="36">
        <v>0</v>
      </c>
      <c r="J9" s="22"/>
      <c r="K9" s="22" t="s">
        <v>41</v>
      </c>
      <c r="L9" s="12"/>
      <c r="M9" s="22" t="s">
        <v>39</v>
      </c>
      <c r="N9" s="22"/>
      <c r="O9" s="22" t="s">
        <v>40</v>
      </c>
      <c r="P9" s="22"/>
      <c r="Q9" s="36">
        <v>21101000</v>
      </c>
      <c r="R9" s="22"/>
      <c r="S9" s="36">
        <v>2600</v>
      </c>
      <c r="T9" s="22"/>
      <c r="U9" s="22" t="s">
        <v>43</v>
      </c>
    </row>
    <row r="10" spans="1:22" ht="39" customHeight="1" x14ac:dyDescent="0.55000000000000004">
      <c r="A10" s="18" t="s">
        <v>100</v>
      </c>
      <c r="C10" s="22" t="s">
        <v>39</v>
      </c>
      <c r="D10" s="22"/>
      <c r="E10" s="22" t="s">
        <v>41</v>
      </c>
      <c r="F10" s="22"/>
      <c r="G10" s="36">
        <v>0</v>
      </c>
      <c r="H10" s="22"/>
      <c r="I10" s="36">
        <v>0</v>
      </c>
      <c r="J10" s="22"/>
      <c r="K10" s="22" t="s">
        <v>41</v>
      </c>
      <c r="L10" s="12"/>
      <c r="M10" s="22" t="s">
        <v>39</v>
      </c>
      <c r="N10" s="22"/>
      <c r="O10" s="22" t="s">
        <v>40</v>
      </c>
      <c r="P10" s="22"/>
      <c r="Q10" s="36">
        <v>18493000</v>
      </c>
      <c r="R10" s="22"/>
      <c r="S10" s="36">
        <v>2800</v>
      </c>
      <c r="T10" s="22"/>
      <c r="U10" s="22" t="s">
        <v>43</v>
      </c>
    </row>
    <row r="11" spans="1:22" ht="39" customHeight="1" x14ac:dyDescent="0.55000000000000004">
      <c r="A11" s="18" t="s">
        <v>101</v>
      </c>
      <c r="C11" s="22" t="s">
        <v>39</v>
      </c>
      <c r="D11" s="22"/>
      <c r="E11" s="22" t="s">
        <v>41</v>
      </c>
      <c r="F11" s="22"/>
      <c r="G11" s="36">
        <v>0</v>
      </c>
      <c r="H11" s="22"/>
      <c r="I11" s="36">
        <v>0</v>
      </c>
      <c r="J11" s="22"/>
      <c r="K11" s="22" t="s">
        <v>41</v>
      </c>
      <c r="L11" s="12"/>
      <c r="M11" s="22" t="s">
        <v>39</v>
      </c>
      <c r="N11" s="22"/>
      <c r="O11" s="22" t="s">
        <v>40</v>
      </c>
      <c r="P11" s="22"/>
      <c r="Q11" s="36">
        <v>6578000</v>
      </c>
      <c r="R11" s="22"/>
      <c r="S11" s="36">
        <v>3000</v>
      </c>
      <c r="T11" s="22"/>
      <c r="U11" s="22" t="s">
        <v>43</v>
      </c>
    </row>
    <row r="12" spans="1:22" ht="39" customHeight="1" x14ac:dyDescent="0.55000000000000004">
      <c r="A12" s="18" t="s">
        <v>102</v>
      </c>
      <c r="C12" s="22" t="s">
        <v>39</v>
      </c>
      <c r="D12" s="22"/>
      <c r="E12" s="22" t="s">
        <v>41</v>
      </c>
      <c r="F12" s="22"/>
      <c r="G12" s="36">
        <v>0</v>
      </c>
      <c r="H12" s="22"/>
      <c r="I12" s="36">
        <v>0</v>
      </c>
      <c r="J12" s="22"/>
      <c r="K12" s="22" t="s">
        <v>41</v>
      </c>
      <c r="L12" s="12"/>
      <c r="M12" s="22" t="s">
        <v>39</v>
      </c>
      <c r="N12" s="22"/>
      <c r="O12" s="22" t="s">
        <v>40</v>
      </c>
      <c r="P12" s="22"/>
      <c r="Q12" s="36">
        <v>1350000</v>
      </c>
      <c r="R12" s="22"/>
      <c r="S12" s="36">
        <v>3400</v>
      </c>
      <c r="T12" s="22"/>
      <c r="U12" s="22" t="s">
        <v>43</v>
      </c>
    </row>
    <row r="13" spans="1:22" ht="39" customHeight="1" x14ac:dyDescent="0.55000000000000004">
      <c r="A13" s="18" t="s">
        <v>103</v>
      </c>
      <c r="C13" s="37" t="s">
        <v>39</v>
      </c>
      <c r="D13" s="22"/>
      <c r="E13" s="37" t="s">
        <v>40</v>
      </c>
      <c r="F13" s="22"/>
      <c r="G13" s="38">
        <v>1000000</v>
      </c>
      <c r="H13" s="22"/>
      <c r="I13" s="38">
        <v>2200</v>
      </c>
      <c r="J13" s="22"/>
      <c r="K13" s="37" t="s">
        <v>42</v>
      </c>
      <c r="L13" s="12"/>
      <c r="M13" s="37" t="s">
        <v>39</v>
      </c>
      <c r="N13" s="22"/>
      <c r="O13" s="37" t="s">
        <v>40</v>
      </c>
      <c r="P13" s="22"/>
      <c r="Q13" s="38">
        <v>310000</v>
      </c>
      <c r="R13" s="22"/>
      <c r="S13" s="38">
        <v>2200</v>
      </c>
      <c r="T13" s="22"/>
      <c r="U13" s="37" t="s">
        <v>42</v>
      </c>
    </row>
    <row r="14" spans="1:22" ht="39" customHeight="1" x14ac:dyDescent="0.55000000000000004">
      <c r="A14" s="18" t="s">
        <v>104</v>
      </c>
      <c r="C14" s="22" t="s">
        <v>39</v>
      </c>
      <c r="D14" s="22"/>
      <c r="E14" s="22" t="s">
        <v>41</v>
      </c>
      <c r="F14" s="22"/>
      <c r="G14" s="36">
        <v>0</v>
      </c>
      <c r="H14" s="22"/>
      <c r="I14" s="36">
        <v>0</v>
      </c>
      <c r="J14" s="22"/>
      <c r="K14" s="22" t="s">
        <v>41</v>
      </c>
      <c r="L14" s="12"/>
      <c r="M14" s="22" t="s">
        <v>39</v>
      </c>
      <c r="N14" s="22"/>
      <c r="O14" s="22" t="s">
        <v>40</v>
      </c>
      <c r="P14" s="22"/>
      <c r="Q14" s="36">
        <v>160000</v>
      </c>
      <c r="R14" s="22"/>
      <c r="S14" s="36">
        <v>2600</v>
      </c>
      <c r="T14" s="22"/>
      <c r="U14" s="22" t="s">
        <v>42</v>
      </c>
    </row>
    <row r="15" spans="1:22" ht="39" customHeight="1" x14ac:dyDescent="0.55000000000000004">
      <c r="A15" s="18" t="s">
        <v>105</v>
      </c>
      <c r="C15" s="22" t="s">
        <v>39</v>
      </c>
      <c r="D15" s="22"/>
      <c r="E15" s="22" t="s">
        <v>41</v>
      </c>
      <c r="F15" s="22"/>
      <c r="G15" s="36">
        <v>0</v>
      </c>
      <c r="H15" s="22"/>
      <c r="I15" s="36">
        <v>0</v>
      </c>
      <c r="J15" s="22"/>
      <c r="K15" s="22" t="s">
        <v>41</v>
      </c>
      <c r="L15" s="12"/>
      <c r="M15" s="22" t="s">
        <v>39</v>
      </c>
      <c r="N15" s="22"/>
      <c r="O15" s="22" t="s">
        <v>40</v>
      </c>
      <c r="P15" s="22"/>
      <c r="Q15" s="36">
        <v>121000</v>
      </c>
      <c r="R15" s="22"/>
      <c r="S15" s="36">
        <v>2400</v>
      </c>
      <c r="T15" s="22"/>
      <c r="U15" s="22" t="s">
        <v>43</v>
      </c>
    </row>
    <row r="16" spans="1:22" ht="39" customHeight="1" x14ac:dyDescent="0.55000000000000004">
      <c r="A16" s="18" t="s">
        <v>106</v>
      </c>
      <c r="C16" s="22" t="s">
        <v>39</v>
      </c>
      <c r="D16" s="22"/>
      <c r="E16" s="22" t="s">
        <v>41</v>
      </c>
      <c r="F16" s="22"/>
      <c r="G16" s="36">
        <v>0</v>
      </c>
      <c r="H16" s="22"/>
      <c r="I16" s="36">
        <v>0</v>
      </c>
      <c r="J16" s="22"/>
      <c r="K16" s="22" t="s">
        <v>41</v>
      </c>
      <c r="L16" s="12"/>
      <c r="M16" s="22" t="s">
        <v>39</v>
      </c>
      <c r="N16" s="22"/>
      <c r="O16" s="22" t="s">
        <v>40</v>
      </c>
      <c r="P16" s="22"/>
      <c r="Q16" s="36">
        <v>112000</v>
      </c>
      <c r="R16" s="22"/>
      <c r="S16" s="36">
        <v>2200</v>
      </c>
      <c r="T16" s="22"/>
      <c r="U16" s="22" t="s">
        <v>43</v>
      </c>
    </row>
    <row r="17" spans="1:21" ht="39" customHeight="1" x14ac:dyDescent="0.55000000000000004">
      <c r="A17" s="18" t="s">
        <v>107</v>
      </c>
      <c r="C17" s="22" t="s">
        <v>39</v>
      </c>
      <c r="D17" s="22"/>
      <c r="E17" s="22" t="s">
        <v>41</v>
      </c>
      <c r="F17" s="22"/>
      <c r="G17" s="36">
        <v>0</v>
      </c>
      <c r="H17" s="22"/>
      <c r="I17" s="36">
        <v>0</v>
      </c>
      <c r="J17" s="22"/>
      <c r="K17" s="22" t="s">
        <v>41</v>
      </c>
      <c r="L17" s="12"/>
      <c r="M17" s="22" t="s">
        <v>39</v>
      </c>
      <c r="N17" s="22"/>
      <c r="O17" s="22" t="s">
        <v>40</v>
      </c>
      <c r="P17" s="22"/>
      <c r="Q17" s="36">
        <v>3000</v>
      </c>
      <c r="R17" s="22"/>
      <c r="S17" s="36">
        <v>2400</v>
      </c>
      <c r="T17" s="22"/>
      <c r="U17" s="22" t="s">
        <v>42</v>
      </c>
    </row>
    <row r="18" spans="1:21" ht="21.75" customHeight="1" x14ac:dyDescent="0.4">
      <c r="A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21" ht="21.75" customHeight="1" x14ac:dyDescent="0.4"/>
    <row r="20" spans="1:21" ht="21.75" customHeight="1" x14ac:dyDescent="0.4"/>
    <row r="21" spans="1:21" ht="21.75" customHeight="1" x14ac:dyDescent="0.4"/>
    <row r="22" spans="1:21" ht="21.75" customHeight="1" x14ac:dyDescent="0.4"/>
    <row r="23" spans="1:21" ht="21.75" customHeight="1" x14ac:dyDescent="0.4"/>
    <row r="24" spans="1:21" ht="21.75" customHeight="1" x14ac:dyDescent="0.4"/>
    <row r="25" spans="1:21" ht="21.75" customHeight="1" x14ac:dyDescent="0.4"/>
    <row r="26" spans="1:21" ht="21.75" customHeight="1" x14ac:dyDescent="0.4"/>
    <row r="27" spans="1:21" ht="21.75" customHeight="1" x14ac:dyDescent="0.4"/>
    <row r="28" spans="1:21" ht="21.75" customHeight="1" x14ac:dyDescent="0.4"/>
    <row r="29" spans="1:21" ht="21.75" customHeight="1" x14ac:dyDescent="0.4"/>
    <row r="30" spans="1:21" ht="21.75" customHeight="1" x14ac:dyDescent="0.4"/>
    <row r="31" spans="1:21" ht="21.75" customHeight="1" x14ac:dyDescent="0.4"/>
    <row r="32" spans="1:21" ht="21.75" customHeight="1" x14ac:dyDescent="0.4"/>
    <row r="33" ht="21.75" customHeight="1" x14ac:dyDescent="0.4"/>
    <row r="34" ht="21.75" customHeight="1" x14ac:dyDescent="0.4"/>
    <row r="35" ht="21.75" customHeight="1" x14ac:dyDescent="0.4"/>
  </sheetData>
  <sortState xmlns:xlrd2="http://schemas.microsoft.com/office/spreadsheetml/2017/richdata2" ref="A9:U17">
    <sortCondition descending="1" ref="Q9:Q17"/>
  </sortState>
  <mergeCells count="7">
    <mergeCell ref="C7:K7"/>
    <mergeCell ref="M7:U7"/>
    <mergeCell ref="C6:U6"/>
    <mergeCell ref="A5:U5"/>
    <mergeCell ref="A1:U1"/>
    <mergeCell ref="A2:U2"/>
    <mergeCell ref="A3:U3"/>
  </mergeCells>
  <pageMargins left="0.39" right="0.39" top="0.39" bottom="0.39" header="0" footer="0"/>
  <pageSetup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7"/>
  <sheetViews>
    <sheetView rightToLeft="1" view="pageBreakPreview" zoomScale="66" zoomScaleNormal="100" zoomScaleSheetLayoutView="66" workbookViewId="0">
      <selection activeCell="AE9" sqref="AE9"/>
    </sheetView>
  </sheetViews>
  <sheetFormatPr defaultColWidth="8.85546875" defaultRowHeight="15.75" x14ac:dyDescent="0.4"/>
  <cols>
    <col min="1" max="1" width="44.5703125" style="5" bestFit="1" customWidth="1"/>
    <col min="2" max="2" width="1.28515625" style="5" customWidth="1"/>
    <col min="3" max="3" width="14.28515625" style="5" bestFit="1" customWidth="1"/>
    <col min="4" max="4" width="1.28515625" style="5" customWidth="1"/>
    <col min="5" max="5" width="24" style="5" bestFit="1" customWidth="1"/>
    <col min="6" max="6" width="1.28515625" style="5" customWidth="1"/>
    <col min="7" max="7" width="21.7109375" style="5" bestFit="1" customWidth="1"/>
    <col min="8" max="8" width="1.28515625" style="5" customWidth="1"/>
    <col min="9" max="9" width="13.5703125" style="5" bestFit="1" customWidth="1"/>
    <col min="10" max="10" width="1.28515625" style="5" customWidth="1"/>
    <col min="11" max="11" width="19.7109375" style="5" bestFit="1" customWidth="1"/>
    <col min="12" max="12" width="1.28515625" style="5" customWidth="1"/>
    <col min="13" max="13" width="14.28515625" style="5" bestFit="1" customWidth="1"/>
    <col min="14" max="14" width="1.28515625" style="5" customWidth="1"/>
    <col min="15" max="15" width="22.85546875" style="5" bestFit="1" customWidth="1"/>
    <col min="16" max="16" width="1.28515625" style="5" customWidth="1"/>
    <col min="17" max="17" width="15.5703125" style="5" customWidth="1"/>
    <col min="18" max="18" width="1.28515625" style="5" customWidth="1"/>
    <col min="19" max="19" width="19.42578125" style="5" customWidth="1"/>
    <col min="20" max="20" width="1.28515625" style="5" customWidth="1"/>
    <col min="21" max="21" width="27" style="5" bestFit="1" customWidth="1"/>
    <col min="22" max="22" width="1.28515625" style="5" customWidth="1"/>
    <col min="23" max="23" width="22" style="5" bestFit="1" customWidth="1"/>
    <col min="24" max="24" width="1.28515625" style="5" customWidth="1"/>
    <col min="25" max="25" width="15.5703125" style="5" customWidth="1"/>
    <col min="26" max="26" width="1.85546875" style="5" customWidth="1"/>
    <col min="27" max="27" width="17.28515625" style="5" hidden="1" customWidth="1"/>
    <col min="28" max="16384" width="8.85546875" style="5"/>
  </cols>
  <sheetData>
    <row r="1" spans="1:28" ht="40.15" customHeight="1" x14ac:dyDescent="0.4">
      <c r="A1" s="137" t="str">
        <f>سهام!A1</f>
        <v>صندوق سرمایه‌گذاری اختصاصی بازارگردانی لاجورد دماوند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8" ht="40.15" customHeight="1" x14ac:dyDescent="0.4">
      <c r="A2" s="137" t="str">
        <f>سهام!A2</f>
        <v>صورت وضعیت پرتفوی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1:28" ht="40.15" customHeight="1" x14ac:dyDescent="0.4">
      <c r="A3" s="137" t="str">
        <f>سهام!A3</f>
        <v>به تاریخ 31 تیر 1404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8" ht="40.15" customHeight="1" x14ac:dyDescent="0.4"/>
    <row r="5" spans="1:28" ht="40.15" customHeight="1" x14ac:dyDescent="0.4">
      <c r="A5" s="138" t="s">
        <v>114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</row>
    <row r="6" spans="1:28" ht="40.15" customHeight="1" x14ac:dyDescent="0.75">
      <c r="A6" s="43"/>
      <c r="B6" s="43"/>
      <c r="C6" s="141" t="s">
        <v>97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</row>
    <row r="7" spans="1:28" ht="40.15" customHeight="1" thickBot="1" x14ac:dyDescent="0.8">
      <c r="C7" s="142" t="s">
        <v>2</v>
      </c>
      <c r="D7" s="142"/>
      <c r="E7" s="142"/>
      <c r="F7" s="142"/>
      <c r="G7" s="142"/>
      <c r="H7" s="39"/>
      <c r="I7" s="142" t="s">
        <v>3</v>
      </c>
      <c r="J7" s="142"/>
      <c r="K7" s="142"/>
      <c r="L7" s="142"/>
      <c r="M7" s="142"/>
      <c r="N7" s="142"/>
      <c r="O7" s="142"/>
      <c r="P7" s="39"/>
      <c r="Q7" s="142" t="s">
        <v>4</v>
      </c>
      <c r="R7" s="142"/>
      <c r="S7" s="142"/>
      <c r="T7" s="142"/>
      <c r="U7" s="142"/>
      <c r="V7" s="142"/>
      <c r="W7" s="142"/>
      <c r="X7" s="142"/>
      <c r="Y7" s="142"/>
    </row>
    <row r="8" spans="1:28" ht="40.15" customHeight="1" thickBot="1" x14ac:dyDescent="0.7">
      <c r="A8" s="139" t="s">
        <v>46</v>
      </c>
      <c r="B8" s="16"/>
      <c r="C8" s="139" t="s">
        <v>47</v>
      </c>
      <c r="D8" s="17"/>
      <c r="E8" s="139" t="s">
        <v>9</v>
      </c>
      <c r="F8" s="17"/>
      <c r="G8" s="143" t="s">
        <v>10</v>
      </c>
      <c r="H8" s="16"/>
      <c r="I8" s="140" t="s">
        <v>44</v>
      </c>
      <c r="J8" s="140"/>
      <c r="K8" s="140"/>
      <c r="L8" s="17"/>
      <c r="M8" s="140" t="s">
        <v>45</v>
      </c>
      <c r="N8" s="140"/>
      <c r="O8" s="140"/>
      <c r="P8" s="16"/>
      <c r="Q8" s="139" t="s">
        <v>8</v>
      </c>
      <c r="R8" s="17"/>
      <c r="S8" s="143" t="s">
        <v>48</v>
      </c>
      <c r="T8" s="17"/>
      <c r="U8" s="139" t="s">
        <v>9</v>
      </c>
      <c r="V8" s="17"/>
      <c r="W8" s="143" t="s">
        <v>10</v>
      </c>
      <c r="X8" s="17"/>
      <c r="Y8" s="143" t="s">
        <v>13</v>
      </c>
    </row>
    <row r="9" spans="1:28" ht="40.15" customHeight="1" thickBot="1" x14ac:dyDescent="0.7">
      <c r="A9" s="140"/>
      <c r="B9" s="16"/>
      <c r="C9" s="140"/>
      <c r="D9" s="16"/>
      <c r="E9" s="140"/>
      <c r="F9" s="16"/>
      <c r="G9" s="144"/>
      <c r="H9" s="16"/>
      <c r="I9" s="15" t="s">
        <v>8</v>
      </c>
      <c r="J9" s="17"/>
      <c r="K9" s="15" t="s">
        <v>9</v>
      </c>
      <c r="L9" s="16"/>
      <c r="M9" s="15" t="s">
        <v>8</v>
      </c>
      <c r="N9" s="17"/>
      <c r="O9" s="15" t="s">
        <v>11</v>
      </c>
      <c r="P9" s="16"/>
      <c r="Q9" s="140"/>
      <c r="R9" s="16"/>
      <c r="S9" s="144"/>
      <c r="T9" s="16"/>
      <c r="U9" s="140"/>
      <c r="V9" s="16"/>
      <c r="W9" s="144"/>
      <c r="X9" s="16"/>
      <c r="Y9" s="144"/>
    </row>
    <row r="10" spans="1:28" ht="40.15" customHeight="1" x14ac:dyDescent="0.55000000000000004">
      <c r="A10" s="19" t="s">
        <v>110</v>
      </c>
      <c r="C10" s="21">
        <v>90500000</v>
      </c>
      <c r="D10" s="44"/>
      <c r="E10" s="21">
        <v>1128385102173</v>
      </c>
      <c r="F10" s="21"/>
      <c r="G10" s="21">
        <v>1162887917623</v>
      </c>
      <c r="H10" s="45"/>
      <c r="I10" s="21">
        <v>9000000</v>
      </c>
      <c r="J10" s="21"/>
      <c r="K10" s="21">
        <v>116994932424</v>
      </c>
      <c r="L10" s="21"/>
      <c r="M10" s="21">
        <v>-32200000</v>
      </c>
      <c r="N10" s="21"/>
      <c r="O10" s="21">
        <v>-419478932969</v>
      </c>
      <c r="P10" s="45"/>
      <c r="Q10" s="21">
        <v>67300000</v>
      </c>
      <c r="R10" s="21"/>
      <c r="S10" s="21">
        <v>13203</v>
      </c>
      <c r="T10" s="21"/>
      <c r="U10" s="21">
        <v>841284977932</v>
      </c>
      <c r="V10" s="21"/>
      <c r="W10" s="21">
        <v>888395294640</v>
      </c>
      <c r="X10" s="22"/>
      <c r="Y10" s="33">
        <f>W10/$AA$10</f>
        <v>1.4642338172882919E-2</v>
      </c>
      <c r="AA10" s="29">
        <v>60673048535737</v>
      </c>
      <c r="AB10" s="28"/>
    </row>
    <row r="11" spans="1:28" ht="40.15" customHeight="1" x14ac:dyDescent="0.55000000000000004">
      <c r="A11" s="19" t="s">
        <v>109</v>
      </c>
      <c r="C11" s="21">
        <v>25310000</v>
      </c>
      <c r="D11" s="44"/>
      <c r="E11" s="21">
        <v>605834970128</v>
      </c>
      <c r="F11" s="21"/>
      <c r="G11" s="21">
        <v>627975192570</v>
      </c>
      <c r="H11" s="45"/>
      <c r="I11" s="21">
        <v>15185000</v>
      </c>
      <c r="J11" s="21"/>
      <c r="K11" s="21">
        <v>383419877688</v>
      </c>
      <c r="L11" s="21"/>
      <c r="M11" s="21">
        <v>-10420000</v>
      </c>
      <c r="N11" s="21"/>
      <c r="O11" s="21">
        <v>-261371763644</v>
      </c>
      <c r="P11" s="45"/>
      <c r="Q11" s="21">
        <v>30075000</v>
      </c>
      <c r="R11" s="21"/>
      <c r="S11" s="21">
        <v>25398</v>
      </c>
      <c r="T11" s="21"/>
      <c r="U11" s="21">
        <v>736399253110</v>
      </c>
      <c r="V11" s="21"/>
      <c r="W11" s="21">
        <v>763701629090</v>
      </c>
      <c r="X11" s="22"/>
      <c r="Y11" s="33">
        <f>W11/$AA$10</f>
        <v>1.2587164276740974E-2</v>
      </c>
      <c r="AB11" s="28"/>
    </row>
    <row r="12" spans="1:28" ht="40.15" customHeight="1" x14ac:dyDescent="0.55000000000000004">
      <c r="A12" s="18" t="s">
        <v>108</v>
      </c>
      <c r="C12" s="20">
        <v>25150000</v>
      </c>
      <c r="D12" s="44"/>
      <c r="E12" s="20">
        <v>718506394572</v>
      </c>
      <c r="F12" s="21"/>
      <c r="G12" s="20">
        <v>788128648165</v>
      </c>
      <c r="H12" s="45"/>
      <c r="I12" s="20">
        <v>0</v>
      </c>
      <c r="J12" s="21"/>
      <c r="K12" s="20">
        <v>0</v>
      </c>
      <c r="L12" s="21"/>
      <c r="M12" s="20">
        <v>-2350000</v>
      </c>
      <c r="N12" s="21"/>
      <c r="O12" s="20">
        <v>-74784575293</v>
      </c>
      <c r="P12" s="45"/>
      <c r="Q12" s="20">
        <v>22800000</v>
      </c>
      <c r="R12" s="21"/>
      <c r="S12" s="20">
        <v>32223</v>
      </c>
      <c r="T12" s="21"/>
      <c r="U12" s="20">
        <v>651288493604</v>
      </c>
      <c r="V12" s="21"/>
      <c r="W12" s="20">
        <v>734546646675</v>
      </c>
      <c r="X12" s="22"/>
      <c r="Y12" s="33">
        <f t="shared" ref="Y12:Y16" si="0">W12/$AA$10</f>
        <v>1.2106638192777557E-2</v>
      </c>
      <c r="AB12" s="28"/>
    </row>
    <row r="13" spans="1:28" ht="40.15" customHeight="1" x14ac:dyDescent="0.55000000000000004">
      <c r="A13" s="19" t="s">
        <v>111</v>
      </c>
      <c r="C13" s="21">
        <v>7000000</v>
      </c>
      <c r="D13" s="44"/>
      <c r="E13" s="21">
        <v>210680506900</v>
      </c>
      <c r="F13" s="21"/>
      <c r="G13" s="21">
        <v>337021796562</v>
      </c>
      <c r="H13" s="45"/>
      <c r="I13" s="21">
        <v>0</v>
      </c>
      <c r="J13" s="21"/>
      <c r="K13" s="21">
        <v>0</v>
      </c>
      <c r="L13" s="21"/>
      <c r="M13" s="21">
        <v>-500000</v>
      </c>
      <c r="N13" s="21"/>
      <c r="O13" s="21">
        <v>-24471410750</v>
      </c>
      <c r="P13" s="45"/>
      <c r="Q13" s="21">
        <v>6500000</v>
      </c>
      <c r="R13" s="21"/>
      <c r="S13" s="21">
        <v>49328</v>
      </c>
      <c r="T13" s="21"/>
      <c r="U13" s="21">
        <v>195631899264</v>
      </c>
      <c r="V13" s="21"/>
      <c r="W13" s="21">
        <v>320571881500</v>
      </c>
      <c r="X13" s="22"/>
      <c r="Y13" s="33">
        <f t="shared" si="0"/>
        <v>5.2835960815646194E-3</v>
      </c>
      <c r="AB13" s="28"/>
    </row>
    <row r="14" spans="1:28" ht="40.15" customHeight="1" x14ac:dyDescent="0.55000000000000004">
      <c r="A14" s="19" t="s">
        <v>112</v>
      </c>
      <c r="C14" s="21">
        <v>3570000</v>
      </c>
      <c r="D14" s="44"/>
      <c r="E14" s="21">
        <v>97368183067</v>
      </c>
      <c r="F14" s="21"/>
      <c r="G14" s="21">
        <v>98245825453</v>
      </c>
      <c r="H14" s="45"/>
      <c r="I14" s="21">
        <v>0</v>
      </c>
      <c r="J14" s="21"/>
      <c r="K14" s="21">
        <v>0</v>
      </c>
      <c r="L14" s="21"/>
      <c r="M14" s="21">
        <v>0</v>
      </c>
      <c r="N14" s="21"/>
      <c r="O14" s="21">
        <v>0</v>
      </c>
      <c r="P14" s="45"/>
      <c r="Q14" s="21">
        <v>3570000</v>
      </c>
      <c r="R14" s="21"/>
      <c r="S14" s="21">
        <v>28225</v>
      </c>
      <c r="T14" s="21"/>
      <c r="U14" s="21">
        <v>97368183067</v>
      </c>
      <c r="V14" s="21"/>
      <c r="W14" s="21">
        <v>100744356890</v>
      </c>
      <c r="X14" s="22"/>
      <c r="Y14" s="33">
        <f t="shared" si="0"/>
        <v>1.6604465956685961E-3</v>
      </c>
      <c r="AB14" s="28"/>
    </row>
    <row r="15" spans="1:28" ht="40.15" customHeight="1" x14ac:dyDescent="0.55000000000000004">
      <c r="A15" s="19" t="s">
        <v>113</v>
      </c>
      <c r="C15" s="20">
        <v>1000000</v>
      </c>
      <c r="D15" s="44"/>
      <c r="E15" s="20">
        <v>10164905557</v>
      </c>
      <c r="F15" s="21"/>
      <c r="G15" s="20">
        <v>10118102500</v>
      </c>
      <c r="H15" s="45"/>
      <c r="I15" s="20">
        <v>0</v>
      </c>
      <c r="J15" s="21"/>
      <c r="K15" s="20">
        <v>0</v>
      </c>
      <c r="L15" s="21"/>
      <c r="M15" s="20">
        <v>0</v>
      </c>
      <c r="N15" s="21"/>
      <c r="O15" s="20">
        <v>0</v>
      </c>
      <c r="P15" s="45"/>
      <c r="Q15" s="20">
        <v>1000000</v>
      </c>
      <c r="R15" s="21"/>
      <c r="S15" s="20">
        <v>10117</v>
      </c>
      <c r="T15" s="21"/>
      <c r="U15" s="20">
        <v>10164905557</v>
      </c>
      <c r="V15" s="21"/>
      <c r="W15" s="20">
        <v>10115103062</v>
      </c>
      <c r="X15" s="22"/>
      <c r="Y15" s="33">
        <f t="shared" si="0"/>
        <v>1.6671493037047756E-4</v>
      </c>
      <c r="AB15" s="28"/>
    </row>
    <row r="16" spans="1:28" ht="40.15" customHeight="1" thickBot="1" x14ac:dyDescent="0.6">
      <c r="A16" s="19" t="s">
        <v>49</v>
      </c>
      <c r="C16" s="23">
        <v>16250000</v>
      </c>
      <c r="D16" s="44"/>
      <c r="E16" s="23">
        <v>202675494514</v>
      </c>
      <c r="F16" s="21"/>
      <c r="G16" s="23">
        <v>220373672187</v>
      </c>
      <c r="H16" s="45"/>
      <c r="I16" s="23">
        <v>3250000</v>
      </c>
      <c r="J16" s="21"/>
      <c r="K16" s="23">
        <v>44601611228</v>
      </c>
      <c r="L16" s="21"/>
      <c r="M16" s="23">
        <v>-19500000</v>
      </c>
      <c r="N16" s="21"/>
      <c r="O16" s="23">
        <v>-270076351230</v>
      </c>
      <c r="P16" s="45"/>
      <c r="Q16" s="23">
        <v>0</v>
      </c>
      <c r="R16" s="21"/>
      <c r="S16" s="21">
        <v>0</v>
      </c>
      <c r="T16" s="21"/>
      <c r="U16" s="23">
        <v>0</v>
      </c>
      <c r="V16" s="21"/>
      <c r="W16" s="23">
        <v>0</v>
      </c>
      <c r="X16" s="22"/>
      <c r="Y16" s="32">
        <f t="shared" si="0"/>
        <v>0</v>
      </c>
      <c r="AB16" s="28"/>
    </row>
    <row r="17" spans="1:25" ht="40.15" customHeight="1" thickBot="1" x14ac:dyDescent="0.65">
      <c r="A17" s="73" t="s">
        <v>31</v>
      </c>
      <c r="C17" s="66">
        <f>SUM(C10:C16)</f>
        <v>168780000</v>
      </c>
      <c r="D17" s="67"/>
      <c r="E17" s="61">
        <f>SUM(E10:E16)</f>
        <v>2973615556911</v>
      </c>
      <c r="F17" s="65"/>
      <c r="G17" s="61">
        <f>SUM(G10:G16)</f>
        <v>3244751155060</v>
      </c>
      <c r="H17" s="68"/>
      <c r="I17" s="61">
        <f>SUM(I10:I16)</f>
        <v>27435000</v>
      </c>
      <c r="J17" s="65"/>
      <c r="K17" s="61">
        <f>SUM(K10:K16)</f>
        <v>545016421340</v>
      </c>
      <c r="L17" s="65"/>
      <c r="M17" s="61">
        <f>SUM(M10:M16)</f>
        <v>-64970000</v>
      </c>
      <c r="N17" s="65"/>
      <c r="O17" s="61">
        <f>SUM(O10:O16)</f>
        <v>-1050183033886</v>
      </c>
      <c r="P17" s="68"/>
      <c r="Q17" s="61">
        <f>SUM(Q10:Q16)</f>
        <v>131245000</v>
      </c>
      <c r="R17" s="65"/>
      <c r="S17" s="69"/>
      <c r="T17" s="65"/>
      <c r="U17" s="61">
        <f>SUM(U10:U16)</f>
        <v>2532137712534</v>
      </c>
      <c r="V17" s="65"/>
      <c r="W17" s="61">
        <f>SUM(W10:W16)</f>
        <v>2818074911857</v>
      </c>
      <c r="X17" s="62"/>
      <c r="Y17" s="70">
        <f>SUM(Y10:Y16)</f>
        <v>4.6446898250005142E-2</v>
      </c>
    </row>
    <row r="18" spans="1:25" ht="19.5" thickTop="1" x14ac:dyDescent="0.4">
      <c r="A18" s="6"/>
    </row>
    <row r="19" spans="1:25" ht="22.5" hidden="1" x14ac:dyDescent="0.4">
      <c r="A19" s="6"/>
      <c r="C19" s="20">
        <v>168780000</v>
      </c>
      <c r="E19" s="20">
        <v>2973615556911</v>
      </c>
      <c r="G19" s="20">
        <v>3244751155060</v>
      </c>
      <c r="I19" s="20">
        <v>27435000</v>
      </c>
      <c r="J19" s="20"/>
      <c r="K19" s="20">
        <v>545016421340</v>
      </c>
      <c r="L19" s="20"/>
      <c r="M19" s="20">
        <v>-64970000</v>
      </c>
      <c r="N19" s="20"/>
      <c r="O19" s="20">
        <v>-1050183033886</v>
      </c>
      <c r="Q19" s="36">
        <f>C17+I17+M17</f>
        <v>131245000</v>
      </c>
      <c r="R19" s="36"/>
      <c r="S19" s="36"/>
      <c r="T19" s="36"/>
      <c r="U19" s="36">
        <v>2532137712534</v>
      </c>
      <c r="V19" s="36"/>
      <c r="W19" s="36">
        <v>285937199323</v>
      </c>
      <c r="Y19" s="33">
        <v>4.6399999999999997E-2</v>
      </c>
    </row>
    <row r="20" spans="1:25" ht="22.5" hidden="1" x14ac:dyDescent="0.4">
      <c r="C20" s="20">
        <f>C19-C17</f>
        <v>0</v>
      </c>
      <c r="E20" s="21">
        <f>E19-E17</f>
        <v>0</v>
      </c>
      <c r="G20" s="20">
        <f>G19-G17</f>
        <v>0</v>
      </c>
      <c r="I20" s="20">
        <f>I19-I17</f>
        <v>0</v>
      </c>
      <c r="J20" s="20"/>
      <c r="K20" s="20">
        <f>K19-K17</f>
        <v>0</v>
      </c>
      <c r="L20" s="20"/>
      <c r="M20" s="20">
        <f>M19-M17</f>
        <v>0</v>
      </c>
      <c r="N20" s="20"/>
      <c r="O20" s="20">
        <f>O19-O17</f>
        <v>0</v>
      </c>
      <c r="Q20" s="36">
        <f>Q19-Q17</f>
        <v>0</v>
      </c>
      <c r="R20" s="36"/>
      <c r="S20" s="36"/>
      <c r="T20" s="36"/>
      <c r="U20" s="36">
        <f>U19-U17</f>
        <v>0</v>
      </c>
      <c r="V20" s="36"/>
      <c r="W20" s="36">
        <f>U19+W19</f>
        <v>2818074911857</v>
      </c>
      <c r="Y20" s="33">
        <f>Y19-Y17</f>
        <v>-4.6898250005145137E-5</v>
      </c>
    </row>
    <row r="21" spans="1:25" ht="22.5" hidden="1" x14ac:dyDescent="0.4">
      <c r="W21" s="36">
        <f>W20-W17</f>
        <v>0</v>
      </c>
    </row>
    <row r="22" spans="1:25" ht="27.75" x14ac:dyDescent="0.65">
      <c r="E22" s="28"/>
      <c r="G22" s="28"/>
      <c r="U22" s="40"/>
      <c r="V22" s="40"/>
      <c r="W22" s="40"/>
    </row>
    <row r="23" spans="1:25" ht="27.75" x14ac:dyDescent="0.65">
      <c r="U23" s="125"/>
      <c r="V23" s="40"/>
      <c r="W23" s="40"/>
    </row>
    <row r="24" spans="1:25" ht="27.75" x14ac:dyDescent="0.65">
      <c r="U24" s="125"/>
      <c r="V24" s="40"/>
      <c r="W24" s="40"/>
    </row>
    <row r="25" spans="1:25" ht="27.75" x14ac:dyDescent="0.65">
      <c r="U25" s="125"/>
      <c r="V25" s="40"/>
      <c r="W25" s="40"/>
    </row>
    <row r="26" spans="1:25" ht="27.75" x14ac:dyDescent="0.65">
      <c r="U26" s="125"/>
      <c r="V26" s="40"/>
      <c r="W26" s="125"/>
    </row>
    <row r="27" spans="1:25" ht="27.75" x14ac:dyDescent="0.65">
      <c r="U27" s="40"/>
      <c r="V27" s="40"/>
      <c r="W27" s="40"/>
    </row>
  </sheetData>
  <sortState xmlns:xlrd2="http://schemas.microsoft.com/office/spreadsheetml/2017/richdata2" ref="A10:Y16">
    <sortCondition descending="1" ref="W10:W16"/>
  </sortState>
  <mergeCells count="19">
    <mergeCell ref="A1:Y1"/>
    <mergeCell ref="A2:Y2"/>
    <mergeCell ref="A3:Y3"/>
    <mergeCell ref="C6:Y6"/>
    <mergeCell ref="M8:O8"/>
    <mergeCell ref="A5:Y5"/>
    <mergeCell ref="I7:O7"/>
    <mergeCell ref="Q7:Y7"/>
    <mergeCell ref="C7:G7"/>
    <mergeCell ref="G8:G9"/>
    <mergeCell ref="E8:E9"/>
    <mergeCell ref="C8:C9"/>
    <mergeCell ref="A8:A9"/>
    <mergeCell ref="I8:K8"/>
    <mergeCell ref="S8:S9"/>
    <mergeCell ref="U8:U9"/>
    <mergeCell ref="W8:W9"/>
    <mergeCell ref="Y8:Y9"/>
    <mergeCell ref="Q8:Q9"/>
  </mergeCells>
  <pageMargins left="0.39" right="0.39" top="0.39" bottom="0.39" header="0" footer="0"/>
  <pageSetup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7"/>
  <sheetViews>
    <sheetView rightToLeft="1" view="pageBreakPreview" zoomScale="78" zoomScaleNormal="100" zoomScaleSheetLayoutView="78" workbookViewId="0">
      <selection activeCell="M1" sqref="M1:M1048576"/>
    </sheetView>
  </sheetViews>
  <sheetFormatPr defaultColWidth="8.85546875" defaultRowHeight="15.75" x14ac:dyDescent="0.4"/>
  <cols>
    <col min="1" max="1" width="41.85546875" style="5" customWidth="1"/>
    <col min="2" max="2" width="1.42578125" style="5" customWidth="1"/>
    <col min="3" max="3" width="29.5703125" style="5" customWidth="1"/>
    <col min="4" max="4" width="1.42578125" style="5" customWidth="1"/>
    <col min="5" max="5" width="26.5703125" style="5" customWidth="1"/>
    <col min="6" max="6" width="1.42578125" style="5" customWidth="1"/>
    <col min="7" max="7" width="25.85546875" style="5" customWidth="1"/>
    <col min="8" max="8" width="1.42578125" style="5" customWidth="1"/>
    <col min="9" max="9" width="24.7109375" style="5" customWidth="1"/>
    <col min="10" max="10" width="1.42578125" style="5" customWidth="1"/>
    <col min="11" max="11" width="32.7109375" style="5" bestFit="1" customWidth="1"/>
    <col min="12" max="12" width="1.42578125" style="5" customWidth="1"/>
    <col min="13" max="13" width="18.140625" style="28" hidden="1" customWidth="1"/>
    <col min="14" max="16384" width="8.85546875" style="5"/>
  </cols>
  <sheetData>
    <row r="1" spans="1:15" ht="40.15" customHeight="1" x14ac:dyDescent="0.4">
      <c r="A1" s="137" t="str">
        <f>سهام!A1</f>
        <v>صندوق سرمایه‌گذاری اختصاصی بازارگردانی لاجورد دماوند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5" ht="40.15" customHeight="1" x14ac:dyDescent="0.4">
      <c r="A2" s="137" t="str">
        <f>سهام!A2</f>
        <v>صورت وضعیت پرتفوی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5" ht="40.15" customHeight="1" x14ac:dyDescent="0.4">
      <c r="A3" s="137" t="str">
        <f>سهام!A3</f>
        <v>به تاریخ 31 تیر 1404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5" ht="40.15" customHeight="1" x14ac:dyDescent="0.4"/>
    <row r="5" spans="1:15" ht="40.15" customHeight="1" x14ac:dyDescent="0.4">
      <c r="A5" s="138" t="s">
        <v>115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15" ht="40.15" customHeight="1" x14ac:dyDescent="0.75">
      <c r="A6" s="47"/>
      <c r="B6" s="47"/>
      <c r="C6" s="149" t="s">
        <v>97</v>
      </c>
      <c r="D6" s="149"/>
      <c r="E6" s="149"/>
      <c r="F6" s="149"/>
      <c r="G6" s="149"/>
      <c r="H6" s="149"/>
      <c r="I6" s="149"/>
      <c r="J6" s="149"/>
      <c r="K6" s="149"/>
    </row>
    <row r="7" spans="1:15" ht="40.15" customHeight="1" thickBot="1" x14ac:dyDescent="0.8">
      <c r="C7" s="51" t="s">
        <v>2</v>
      </c>
      <c r="D7" s="40"/>
      <c r="E7" s="142" t="s">
        <v>3</v>
      </c>
      <c r="F7" s="142"/>
      <c r="G7" s="142"/>
      <c r="H7" s="40"/>
      <c r="I7" s="142" t="s">
        <v>4</v>
      </c>
      <c r="J7" s="142"/>
      <c r="K7" s="142"/>
    </row>
    <row r="8" spans="1:15" ht="40.15" customHeight="1" thickBot="1" x14ac:dyDescent="0.65">
      <c r="A8" s="15" t="s">
        <v>50</v>
      </c>
      <c r="B8" s="13"/>
      <c r="C8" s="55" t="s">
        <v>51</v>
      </c>
      <c r="D8" s="13"/>
      <c r="E8" s="55" t="s">
        <v>52</v>
      </c>
      <c r="F8" s="13"/>
      <c r="G8" s="55" t="s">
        <v>53</v>
      </c>
      <c r="H8" s="13"/>
      <c r="I8" s="55" t="s">
        <v>51</v>
      </c>
      <c r="J8" s="13"/>
      <c r="K8" s="55" t="s">
        <v>13</v>
      </c>
    </row>
    <row r="9" spans="1:15" ht="40.15" customHeight="1" x14ac:dyDescent="0.4">
      <c r="A9" s="19" t="s">
        <v>116</v>
      </c>
      <c r="C9" s="21">
        <v>69749632423</v>
      </c>
      <c r="D9" s="21"/>
      <c r="E9" s="21">
        <v>1807343238420</v>
      </c>
      <c r="F9" s="21"/>
      <c r="G9" s="21">
        <v>-1816674619721</v>
      </c>
      <c r="H9" s="21"/>
      <c r="I9" s="21">
        <f>C9+E9+G9</f>
        <v>60418251122</v>
      </c>
      <c r="J9" s="22"/>
      <c r="K9" s="33">
        <f>I9/$M$9</f>
        <v>9.9580048440145669E-4</v>
      </c>
      <c r="M9" s="11">
        <v>60673048535737</v>
      </c>
      <c r="O9" s="28"/>
    </row>
    <row r="10" spans="1:15" ht="40.15" customHeight="1" x14ac:dyDescent="0.4">
      <c r="A10" s="19" t="s">
        <v>117</v>
      </c>
      <c r="C10" s="21">
        <v>389030279</v>
      </c>
      <c r="D10" s="21"/>
      <c r="E10" s="21">
        <v>3149914124</v>
      </c>
      <c r="F10" s="21"/>
      <c r="G10" s="21">
        <v>-3100350000</v>
      </c>
      <c r="H10" s="21"/>
      <c r="I10" s="21">
        <f>C10+E10+G10</f>
        <v>438594403</v>
      </c>
      <c r="J10" s="22"/>
      <c r="K10" s="33">
        <f t="shared" ref="K10:K11" si="0">I10/$M$9</f>
        <v>7.228817631302369E-6</v>
      </c>
      <c r="O10" s="28"/>
    </row>
    <row r="11" spans="1:15" ht="40.15" customHeight="1" thickBot="1" x14ac:dyDescent="0.45">
      <c r="A11" s="19" t="s">
        <v>118</v>
      </c>
      <c r="C11" s="23">
        <v>2360678</v>
      </c>
      <c r="D11" s="21"/>
      <c r="E11" s="23">
        <v>0</v>
      </c>
      <c r="F11" s="21"/>
      <c r="G11" s="23">
        <v>0</v>
      </c>
      <c r="H11" s="21"/>
      <c r="I11" s="23">
        <f>C11+E11+G11</f>
        <v>2360678</v>
      </c>
      <c r="J11" s="22"/>
      <c r="K11" s="32">
        <f t="shared" si="0"/>
        <v>3.8908181754037599E-8</v>
      </c>
      <c r="O11" s="28"/>
    </row>
    <row r="12" spans="1:15" ht="40.15" customHeight="1" thickBot="1" x14ac:dyDescent="0.45">
      <c r="A12" s="73" t="s">
        <v>31</v>
      </c>
      <c r="C12" s="61">
        <f>SUM(C9:C11)</f>
        <v>70141023380</v>
      </c>
      <c r="D12" s="65"/>
      <c r="E12" s="61">
        <f>SUM(E9:E11)</f>
        <v>1810493152544</v>
      </c>
      <c r="F12" s="65"/>
      <c r="G12" s="61">
        <f>SUM(G9:G11)</f>
        <v>-1819774969721</v>
      </c>
      <c r="H12" s="65"/>
      <c r="I12" s="61">
        <f>SUM(I9:I11)</f>
        <v>60859206203</v>
      </c>
      <c r="J12" s="62"/>
      <c r="K12" s="64">
        <f>SUM(K9:K11)</f>
        <v>1.0030682102145133E-3</v>
      </c>
    </row>
    <row r="13" spans="1:15" ht="16.5" thickTop="1" x14ac:dyDescent="0.4"/>
    <row r="14" spans="1:15" ht="22.5" hidden="1" x14ac:dyDescent="0.4">
      <c r="C14" s="21">
        <v>70141023380</v>
      </c>
      <c r="D14" s="21"/>
      <c r="E14" s="21">
        <v>1810493152544</v>
      </c>
      <c r="F14" s="21"/>
      <c r="G14" s="21">
        <v>-1819774969721</v>
      </c>
      <c r="H14" s="21"/>
      <c r="I14" s="21">
        <v>60859206203</v>
      </c>
      <c r="J14" s="21"/>
      <c r="K14" s="33">
        <v>1E-3</v>
      </c>
    </row>
    <row r="15" spans="1:15" ht="22.5" hidden="1" x14ac:dyDescent="0.4">
      <c r="C15" s="21">
        <f>C14-C12</f>
        <v>0</v>
      </c>
      <c r="D15" s="21"/>
      <c r="E15" s="21">
        <f>E14-E12</f>
        <v>0</v>
      </c>
      <c r="F15" s="21"/>
      <c r="G15" s="21">
        <f>G14-G12</f>
        <v>0</v>
      </c>
      <c r="H15" s="21"/>
      <c r="I15" s="21">
        <f>I14-I12</f>
        <v>0</v>
      </c>
      <c r="J15" s="21"/>
      <c r="K15" s="21">
        <f>K14-K12</f>
        <v>-3.0682102145132822E-6</v>
      </c>
    </row>
    <row r="17" spans="3:3" x14ac:dyDescent="0.4">
      <c r="C17" s="28"/>
    </row>
  </sheetData>
  <sortState xmlns:xlrd2="http://schemas.microsoft.com/office/spreadsheetml/2017/richdata2" ref="A9:K11">
    <sortCondition descending="1" ref="I9:I11"/>
  </sortState>
  <mergeCells count="7">
    <mergeCell ref="A5:K5"/>
    <mergeCell ref="E7:G7"/>
    <mergeCell ref="I7:K7"/>
    <mergeCell ref="A1:K1"/>
    <mergeCell ref="A2:K2"/>
    <mergeCell ref="A3:K3"/>
    <mergeCell ref="C6:K6"/>
  </mergeCells>
  <pageMargins left="0.39" right="0.39" top="0.39" bottom="0.39" header="0" footer="0"/>
  <pageSetup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"/>
  <sheetViews>
    <sheetView rightToLeft="1" view="pageBreakPreview" topLeftCell="A3" zoomScaleNormal="100" zoomScaleSheetLayoutView="100" workbookViewId="0">
      <selection activeCell="A15" sqref="A15:XFD16"/>
    </sheetView>
  </sheetViews>
  <sheetFormatPr defaultColWidth="8.85546875" defaultRowHeight="15.75" x14ac:dyDescent="0.4"/>
  <cols>
    <col min="1" max="1" width="68" style="5" bestFit="1" customWidth="1"/>
    <col min="2" max="2" width="1.28515625" style="5" customWidth="1"/>
    <col min="3" max="3" width="22.7109375" style="5" customWidth="1"/>
    <col min="4" max="4" width="1.28515625" style="5" customWidth="1"/>
    <col min="5" max="5" width="26.7109375" style="5" customWidth="1"/>
    <col min="6" max="6" width="1.28515625" style="5" customWidth="1"/>
    <col min="7" max="7" width="27.140625" style="5" customWidth="1"/>
    <col min="8" max="8" width="1.28515625" style="5" customWidth="1"/>
    <col min="9" max="9" width="26.28515625" style="5" bestFit="1" customWidth="1"/>
    <col min="10" max="10" width="1.7109375" style="5" customWidth="1"/>
    <col min="11" max="11" width="16.28515625" style="5" hidden="1" customWidth="1"/>
    <col min="12" max="16384" width="8.85546875" style="5"/>
  </cols>
  <sheetData>
    <row r="1" spans="1:11" ht="39" customHeight="1" x14ac:dyDescent="0.4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spans="1:11" ht="39" customHeight="1" x14ac:dyDescent="0.4">
      <c r="A2" s="137" t="s">
        <v>54</v>
      </c>
      <c r="B2" s="137"/>
      <c r="C2" s="137"/>
      <c r="D2" s="137"/>
      <c r="E2" s="137"/>
      <c r="F2" s="137"/>
      <c r="G2" s="137"/>
      <c r="H2" s="137"/>
      <c r="I2" s="137"/>
    </row>
    <row r="3" spans="1:11" ht="39" customHeight="1" x14ac:dyDescent="0.4">
      <c r="A3" s="137" t="s">
        <v>130</v>
      </c>
      <c r="B3" s="137"/>
      <c r="C3" s="137"/>
      <c r="D3" s="137"/>
      <c r="E3" s="137"/>
      <c r="F3" s="137"/>
      <c r="G3" s="137"/>
      <c r="H3" s="137"/>
      <c r="I3" s="137"/>
    </row>
    <row r="4" spans="1:11" ht="39" customHeight="1" x14ac:dyDescent="0.4"/>
    <row r="5" spans="1:11" ht="39.6" customHeight="1" x14ac:dyDescent="0.4">
      <c r="A5" s="138" t="s">
        <v>119</v>
      </c>
      <c r="B5" s="138"/>
      <c r="C5" s="138"/>
      <c r="D5" s="138"/>
      <c r="E5" s="138"/>
      <c r="F5" s="138"/>
      <c r="G5" s="138"/>
      <c r="H5" s="138"/>
      <c r="I5" s="138"/>
    </row>
    <row r="6" spans="1:11" ht="39" customHeight="1" x14ac:dyDescent="0.75">
      <c r="C6" s="150" t="s">
        <v>97</v>
      </c>
      <c r="D6" s="150"/>
      <c r="E6" s="150"/>
      <c r="F6" s="150"/>
      <c r="G6" s="150"/>
      <c r="H6" s="150"/>
      <c r="I6" s="150"/>
    </row>
    <row r="7" spans="1:11" ht="39" customHeight="1" thickBot="1" x14ac:dyDescent="0.8">
      <c r="A7" s="51" t="s">
        <v>55</v>
      </c>
      <c r="B7" s="56"/>
      <c r="C7" s="51" t="s">
        <v>56</v>
      </c>
      <c r="D7" s="56"/>
      <c r="E7" s="51" t="s">
        <v>51</v>
      </c>
      <c r="F7" s="56"/>
      <c r="G7" s="51" t="s">
        <v>57</v>
      </c>
      <c r="H7" s="56"/>
      <c r="I7" s="51" t="s">
        <v>58</v>
      </c>
    </row>
    <row r="8" spans="1:11" ht="39" customHeight="1" x14ac:dyDescent="0.4">
      <c r="A8" s="18" t="s">
        <v>125</v>
      </c>
      <c r="C8" s="57" t="s">
        <v>120</v>
      </c>
      <c r="D8" s="22"/>
      <c r="E8" s="20">
        <f>'سرمایه گذاری در سهام'!S37</f>
        <v>-3590495321861</v>
      </c>
      <c r="F8" s="22"/>
      <c r="G8" s="30">
        <f>E8/$E$13</f>
        <v>1.1900759267905816</v>
      </c>
      <c r="H8" s="22"/>
      <c r="I8" s="30">
        <f>E8/$K$8</f>
        <v>-5.9177763578933472E-2</v>
      </c>
      <c r="K8" s="11">
        <v>60673048535737</v>
      </c>
    </row>
    <row r="9" spans="1:11" ht="39" customHeight="1" x14ac:dyDescent="0.4">
      <c r="A9" s="19" t="s">
        <v>59</v>
      </c>
      <c r="C9" s="58" t="s">
        <v>60</v>
      </c>
      <c r="D9" s="22"/>
      <c r="E9" s="21">
        <f>'سرمایه گذاری در واحد صندوق'!S26</f>
        <v>490128881793</v>
      </c>
      <c r="F9" s="22"/>
      <c r="G9" s="30">
        <f t="shared" ref="G9:G11" si="0">E9/$E$13</f>
        <v>-0.16245407136314241</v>
      </c>
      <c r="H9" s="22"/>
      <c r="I9" s="30">
        <f t="shared" ref="I9:I12" si="1">E9/$K$8</f>
        <v>8.07819771087173E-3</v>
      </c>
    </row>
    <row r="10" spans="1:11" ht="39" customHeight="1" x14ac:dyDescent="0.4">
      <c r="A10" s="19" t="s">
        <v>61</v>
      </c>
      <c r="C10" s="58" t="s">
        <v>121</v>
      </c>
      <c r="D10" s="22"/>
      <c r="E10" s="21">
        <f>'سرمایه گذاری در اوراق'!S12</f>
        <v>7344914</v>
      </c>
      <c r="F10" s="22"/>
      <c r="G10" s="30">
        <f t="shared" si="0"/>
        <v>-2.4344845354697586E-6</v>
      </c>
      <c r="H10" s="22"/>
      <c r="I10" s="30">
        <f t="shared" si="1"/>
        <v>1.210572762908687E-7</v>
      </c>
    </row>
    <row r="11" spans="1:11" ht="39" customHeight="1" x14ac:dyDescent="0.4">
      <c r="A11" s="19" t="s">
        <v>124</v>
      </c>
      <c r="C11" s="58" t="s">
        <v>122</v>
      </c>
      <c r="D11" s="22"/>
      <c r="E11" s="21">
        <f>'سرمایه گذاری در سپرده بانکی'!G12</f>
        <v>839867285</v>
      </c>
      <c r="F11" s="22"/>
      <c r="G11" s="30">
        <f t="shared" si="0"/>
        <v>-2.7837547412801189E-4</v>
      </c>
      <c r="H11" s="22"/>
      <c r="I11" s="30">
        <f t="shared" si="1"/>
        <v>1.3842510064502696E-5</v>
      </c>
    </row>
    <row r="12" spans="1:11" ht="39" customHeight="1" thickBot="1" x14ac:dyDescent="0.45">
      <c r="A12" s="19" t="s">
        <v>62</v>
      </c>
      <c r="C12" s="57" t="s">
        <v>123</v>
      </c>
      <c r="D12" s="22"/>
      <c r="E12" s="23">
        <f>'سایر درآمد ها'!E8</f>
        <v>82488767011</v>
      </c>
      <c r="F12" s="22"/>
      <c r="G12" s="32">
        <f>E12/$E$13</f>
        <v>-2.7341045468775738E-2</v>
      </c>
      <c r="H12" s="22"/>
      <c r="I12" s="32">
        <f t="shared" si="1"/>
        <v>1.359561930737885E-3</v>
      </c>
    </row>
    <row r="13" spans="1:11" ht="39" customHeight="1" thickBot="1" x14ac:dyDescent="0.45">
      <c r="A13" s="73" t="s">
        <v>31</v>
      </c>
      <c r="C13" s="38"/>
      <c r="D13" s="22"/>
      <c r="E13" s="61">
        <f>SUM(E8:E12)</f>
        <v>-3017030460858</v>
      </c>
      <c r="F13" s="62"/>
      <c r="G13" s="63">
        <f>SUM(G8:G12)</f>
        <v>1</v>
      </c>
      <c r="H13" s="62"/>
      <c r="I13" s="64">
        <f>SUM(I8:I12)</f>
        <v>-4.9726040369983057E-2</v>
      </c>
    </row>
    <row r="14" spans="1:11" ht="16.5" thickTop="1" x14ac:dyDescent="0.4"/>
    <row r="15" spans="1:11" ht="22.5" hidden="1" x14ac:dyDescent="0.4">
      <c r="E15" s="21">
        <v>-3017030460858</v>
      </c>
    </row>
    <row r="16" spans="1:11" ht="22.5" hidden="1" x14ac:dyDescent="0.4">
      <c r="E16" s="21">
        <f>E15-E13</f>
        <v>0</v>
      </c>
    </row>
  </sheetData>
  <mergeCells count="5">
    <mergeCell ref="A1:I1"/>
    <mergeCell ref="A2:I2"/>
    <mergeCell ref="A3:I3"/>
    <mergeCell ref="C6:I6"/>
    <mergeCell ref="A5:I5"/>
  </mergeCells>
  <pageMargins left="0.39" right="0.39" top="0.39" bottom="0.39" header="0" footer="0"/>
  <pageSetup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43"/>
  <sheetViews>
    <sheetView rightToLeft="1" view="pageBreakPreview" zoomScale="53" zoomScaleNormal="100" zoomScaleSheetLayoutView="53" workbookViewId="0">
      <selection activeCell="G15" sqref="G14:G15"/>
    </sheetView>
  </sheetViews>
  <sheetFormatPr defaultColWidth="8.85546875" defaultRowHeight="15.75" x14ac:dyDescent="0.4"/>
  <cols>
    <col min="1" max="1" width="48.5703125" style="5" customWidth="1"/>
    <col min="2" max="2" width="1.42578125" style="5" customWidth="1"/>
    <col min="3" max="3" width="26" style="5" customWidth="1"/>
    <col min="4" max="4" width="1.42578125" style="5" customWidth="1"/>
    <col min="5" max="5" width="29.42578125" style="5" customWidth="1"/>
    <col min="6" max="6" width="1.42578125" style="5" customWidth="1"/>
    <col min="7" max="7" width="32.28515625" style="5" customWidth="1"/>
    <col min="8" max="8" width="1.42578125" style="5" customWidth="1"/>
    <col min="9" max="9" width="29.7109375" style="5" customWidth="1"/>
    <col min="10" max="10" width="1.42578125" style="5" customWidth="1"/>
    <col min="11" max="11" width="32.5703125" style="5" customWidth="1"/>
    <col min="12" max="12" width="1.42578125" style="5" customWidth="1"/>
    <col min="13" max="13" width="29.42578125" style="5" customWidth="1"/>
    <col min="14" max="14" width="1.42578125" style="5" customWidth="1"/>
    <col min="15" max="15" width="30.28515625" style="5" customWidth="1"/>
    <col min="16" max="16" width="1.42578125" style="5" customWidth="1"/>
    <col min="17" max="17" width="34.140625" style="5" customWidth="1"/>
    <col min="18" max="18" width="1.42578125" style="5" customWidth="1"/>
    <col min="19" max="19" width="31.42578125" style="5" customWidth="1"/>
    <col min="20" max="20" width="1.42578125" style="5" customWidth="1"/>
    <col min="21" max="21" width="23.7109375" style="5" bestFit="1" customWidth="1"/>
    <col min="22" max="22" width="1.42578125" style="5" customWidth="1"/>
    <col min="23" max="16384" width="8.85546875" style="5"/>
  </cols>
  <sheetData>
    <row r="1" spans="1:21" ht="40.15" customHeight="1" x14ac:dyDescent="0.4">
      <c r="A1" s="137" t="str">
        <f>درآمد!A1</f>
        <v>صندوق سرمایه‌گذاری اختصاصی بازارگردانی لاجورد دماوند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</row>
    <row r="2" spans="1:21" ht="40.15" customHeight="1" x14ac:dyDescent="0.4">
      <c r="A2" s="137" t="str">
        <f>درآمد!A2</f>
        <v>صورت وضعیت درآمدها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</row>
    <row r="3" spans="1:21" ht="40.15" customHeight="1" x14ac:dyDescent="0.4">
      <c r="A3" s="137" t="str">
        <f>درآمد!A3</f>
        <v>یک ماهه منتهی به 31 تیر 1404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</row>
    <row r="4" spans="1:21" ht="40.15" customHeight="1" x14ac:dyDescent="0.4"/>
    <row r="5" spans="1:21" ht="40.15" customHeight="1" x14ac:dyDescent="0.4">
      <c r="A5" s="138" t="s">
        <v>180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</row>
    <row r="6" spans="1:21" ht="40.15" customHeight="1" x14ac:dyDescent="0.75">
      <c r="A6" s="47"/>
      <c r="B6" s="47"/>
      <c r="C6" s="149" t="s">
        <v>97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</row>
    <row r="7" spans="1:21" ht="40.15" customHeight="1" thickBot="1" x14ac:dyDescent="0.8">
      <c r="C7" s="142" t="s">
        <v>129</v>
      </c>
      <c r="D7" s="142"/>
      <c r="E7" s="142"/>
      <c r="F7" s="142"/>
      <c r="G7" s="142"/>
      <c r="H7" s="142"/>
      <c r="I7" s="142"/>
      <c r="J7" s="142"/>
      <c r="K7" s="142"/>
      <c r="L7" s="40"/>
      <c r="M7" s="142" t="s">
        <v>128</v>
      </c>
      <c r="N7" s="142"/>
      <c r="O7" s="142"/>
      <c r="P7" s="142"/>
      <c r="Q7" s="142"/>
      <c r="R7" s="142"/>
      <c r="S7" s="142"/>
      <c r="T7" s="142"/>
      <c r="U7" s="142"/>
    </row>
    <row r="8" spans="1:21" ht="40.15" customHeight="1" thickBot="1" x14ac:dyDescent="0.7">
      <c r="A8" s="139" t="s">
        <v>63</v>
      </c>
      <c r="C8" s="79" t="s">
        <v>64</v>
      </c>
      <c r="D8" s="16"/>
      <c r="E8" s="79" t="s">
        <v>65</v>
      </c>
      <c r="F8" s="16"/>
      <c r="G8" s="79" t="s">
        <v>66</v>
      </c>
      <c r="H8" s="10"/>
      <c r="I8" s="140" t="s">
        <v>31</v>
      </c>
      <c r="J8" s="140"/>
      <c r="K8" s="140"/>
      <c r="L8" s="16"/>
      <c r="M8" s="79" t="s">
        <v>64</v>
      </c>
      <c r="N8" s="16"/>
      <c r="O8" s="79" t="s">
        <v>65</v>
      </c>
      <c r="P8" s="16"/>
      <c r="Q8" s="79" t="s">
        <v>66</v>
      </c>
      <c r="R8" s="17"/>
      <c r="S8" s="140" t="s">
        <v>31</v>
      </c>
      <c r="T8" s="140"/>
      <c r="U8" s="140"/>
    </row>
    <row r="9" spans="1:21" ht="40.15" customHeight="1" thickBot="1" x14ac:dyDescent="0.7">
      <c r="A9" s="140"/>
      <c r="C9" s="15" t="s">
        <v>131</v>
      </c>
      <c r="D9" s="81"/>
      <c r="E9" s="15" t="s">
        <v>132</v>
      </c>
      <c r="F9" s="81"/>
      <c r="G9" s="15" t="s">
        <v>133</v>
      </c>
      <c r="I9" s="15" t="s">
        <v>51</v>
      </c>
      <c r="J9" s="17"/>
      <c r="K9" s="15" t="s">
        <v>57</v>
      </c>
      <c r="L9" s="16"/>
      <c r="M9" s="15" t="s">
        <v>131</v>
      </c>
      <c r="N9" s="81"/>
      <c r="O9" s="15" t="s">
        <v>132</v>
      </c>
      <c r="P9" s="81"/>
      <c r="Q9" s="15" t="s">
        <v>133</v>
      </c>
      <c r="R9" s="16"/>
      <c r="S9" s="15" t="s">
        <v>51</v>
      </c>
      <c r="T9" s="17"/>
      <c r="U9" s="15" t="s">
        <v>57</v>
      </c>
    </row>
    <row r="10" spans="1:21" ht="40.15" customHeight="1" x14ac:dyDescent="0.55000000000000004">
      <c r="A10" s="19" t="s">
        <v>17</v>
      </c>
      <c r="B10" s="12"/>
      <c r="C10" s="21">
        <v>0</v>
      </c>
      <c r="D10" s="21"/>
      <c r="E10" s="21">
        <v>113911213535</v>
      </c>
      <c r="F10" s="21"/>
      <c r="G10" s="21">
        <v>9066327678</v>
      </c>
      <c r="H10" s="21"/>
      <c r="I10" s="21">
        <f t="shared" ref="I10:I36" si="0">C10+E10+G10</f>
        <v>122977541213</v>
      </c>
      <c r="J10" s="22"/>
      <c r="K10" s="33">
        <f t="shared" ref="K10:K36" si="1">I10/$I$37</f>
        <v>-3.4901423082037239E-2</v>
      </c>
      <c r="L10" s="22"/>
      <c r="M10" s="21">
        <v>0</v>
      </c>
      <c r="N10" s="21"/>
      <c r="O10" s="21">
        <v>2952433313996</v>
      </c>
      <c r="P10" s="21"/>
      <c r="Q10" s="21">
        <v>35891745848</v>
      </c>
      <c r="R10" s="21"/>
      <c r="S10" s="21">
        <f>M10+O10+Q10</f>
        <v>2988325059844</v>
      </c>
      <c r="T10" s="22"/>
      <c r="U10" s="30">
        <f t="shared" ref="U10:U36" si="2">S10/$S$37</f>
        <v>-0.83228769068416797</v>
      </c>
    </row>
    <row r="11" spans="1:21" ht="40.15" customHeight="1" x14ac:dyDescent="0.55000000000000004">
      <c r="A11" s="19" t="s">
        <v>15</v>
      </c>
      <c r="B11" s="12"/>
      <c r="C11" s="21">
        <v>0</v>
      </c>
      <c r="D11" s="21"/>
      <c r="E11" s="21">
        <v>-88647540683</v>
      </c>
      <c r="F11" s="21"/>
      <c r="G11" s="21">
        <v>0</v>
      </c>
      <c r="H11" s="21"/>
      <c r="I11" s="21">
        <f t="shared" si="0"/>
        <v>-88647540683</v>
      </c>
      <c r="J11" s="22"/>
      <c r="K11" s="33">
        <f t="shared" si="1"/>
        <v>2.5158458138309494E-2</v>
      </c>
      <c r="L11" s="22"/>
      <c r="M11" s="21">
        <v>105363890904</v>
      </c>
      <c r="N11" s="21"/>
      <c r="O11" s="21">
        <v>115400020966</v>
      </c>
      <c r="P11" s="21"/>
      <c r="Q11" s="21">
        <v>5354627584</v>
      </c>
      <c r="R11" s="21"/>
      <c r="S11" s="21">
        <f t="shared" ref="S11:S36" si="3">M11+O11+Q11</f>
        <v>226118539454</v>
      </c>
      <c r="T11" s="22"/>
      <c r="U11" s="30">
        <f t="shared" si="2"/>
        <v>-6.2976976484904551E-2</v>
      </c>
    </row>
    <row r="12" spans="1:21" ht="40.15" customHeight="1" x14ac:dyDescent="0.55000000000000004">
      <c r="A12" s="18" t="s">
        <v>30</v>
      </c>
      <c r="B12" s="12"/>
      <c r="C12" s="102">
        <v>0</v>
      </c>
      <c r="D12" s="102"/>
      <c r="E12" s="102">
        <v>-55348096657</v>
      </c>
      <c r="F12" s="102"/>
      <c r="G12" s="102">
        <v>2332000838</v>
      </c>
      <c r="H12" s="21"/>
      <c r="I12" s="21">
        <f t="shared" si="0"/>
        <v>-53016095819</v>
      </c>
      <c r="J12" s="22"/>
      <c r="K12" s="33">
        <f t="shared" si="1"/>
        <v>1.5046139092437348E-2</v>
      </c>
      <c r="L12" s="22"/>
      <c r="M12" s="102">
        <v>50587500000</v>
      </c>
      <c r="N12" s="102"/>
      <c r="O12" s="102">
        <v>47181555709</v>
      </c>
      <c r="P12" s="102"/>
      <c r="Q12" s="102">
        <v>36544947138</v>
      </c>
      <c r="R12" s="21"/>
      <c r="S12" s="21">
        <f t="shared" si="3"/>
        <v>134314002847</v>
      </c>
      <c r="T12" s="22"/>
      <c r="U12" s="30">
        <f t="shared" si="2"/>
        <v>-3.7408209956219442E-2</v>
      </c>
    </row>
    <row r="13" spans="1:21" ht="40.15" customHeight="1" x14ac:dyDescent="0.55000000000000004">
      <c r="A13" s="19" t="s">
        <v>23</v>
      </c>
      <c r="B13" s="12"/>
      <c r="C13" s="21">
        <v>23264485500</v>
      </c>
      <c r="D13" s="21"/>
      <c r="E13" s="21">
        <v>-35805556994</v>
      </c>
      <c r="F13" s="21"/>
      <c r="G13" s="21">
        <v>0</v>
      </c>
      <c r="H13" s="21"/>
      <c r="I13" s="21">
        <f t="shared" si="0"/>
        <v>-12541071494</v>
      </c>
      <c r="J13" s="22"/>
      <c r="K13" s="33">
        <f t="shared" si="1"/>
        <v>3.5591965638348709E-3</v>
      </c>
      <c r="L13" s="22"/>
      <c r="M13" s="21">
        <v>23264485500</v>
      </c>
      <c r="N13" s="21"/>
      <c r="O13" s="21">
        <v>-15943312476</v>
      </c>
      <c r="P13" s="21"/>
      <c r="Q13" s="21">
        <v>14741168711</v>
      </c>
      <c r="R13" s="21"/>
      <c r="S13" s="21">
        <f t="shared" si="3"/>
        <v>22062341735</v>
      </c>
      <c r="T13" s="22"/>
      <c r="U13" s="30">
        <f t="shared" si="2"/>
        <v>-6.1446512966252254E-3</v>
      </c>
    </row>
    <row r="14" spans="1:21" ht="40.15" customHeight="1" x14ac:dyDescent="0.55000000000000004">
      <c r="A14" s="19" t="s">
        <v>21</v>
      </c>
      <c r="B14" s="12"/>
      <c r="C14" s="21">
        <v>10751410600</v>
      </c>
      <c r="D14" s="21"/>
      <c r="E14" s="21">
        <v>-12799802523</v>
      </c>
      <c r="F14" s="21"/>
      <c r="G14" s="21">
        <v>0</v>
      </c>
      <c r="H14" s="21"/>
      <c r="I14" s="21">
        <f t="shared" si="0"/>
        <v>-2048391923</v>
      </c>
      <c r="J14" s="22"/>
      <c r="K14" s="33">
        <f t="shared" si="1"/>
        <v>5.8134023852880073E-4</v>
      </c>
      <c r="L14" s="22"/>
      <c r="M14" s="21">
        <v>10751410600</v>
      </c>
      <c r="N14" s="21"/>
      <c r="O14" s="21">
        <v>5945231306</v>
      </c>
      <c r="P14" s="21"/>
      <c r="Q14" s="21">
        <v>0</v>
      </c>
      <c r="R14" s="21"/>
      <c r="S14" s="21">
        <f t="shared" si="3"/>
        <v>16696641906</v>
      </c>
      <c r="T14" s="22"/>
      <c r="U14" s="30">
        <f t="shared" si="2"/>
        <v>-4.6502335776184541E-3</v>
      </c>
    </row>
    <row r="15" spans="1:21" ht="40.15" customHeight="1" x14ac:dyDescent="0.55000000000000004">
      <c r="A15" s="19" t="s">
        <v>22</v>
      </c>
      <c r="B15" s="12"/>
      <c r="C15" s="21">
        <v>0</v>
      </c>
      <c r="D15" s="21"/>
      <c r="E15" s="21">
        <v>-13343928603</v>
      </c>
      <c r="F15" s="21"/>
      <c r="G15" s="21">
        <v>0</v>
      </c>
      <c r="H15" s="21"/>
      <c r="I15" s="21">
        <f t="shared" si="0"/>
        <v>-13343928603</v>
      </c>
      <c r="J15" s="22"/>
      <c r="K15" s="33">
        <f t="shared" si="1"/>
        <v>3.7870500024322282E-3</v>
      </c>
      <c r="L15" s="22"/>
      <c r="M15" s="21">
        <v>0</v>
      </c>
      <c r="N15" s="21"/>
      <c r="O15" s="21">
        <v>1242556486</v>
      </c>
      <c r="P15" s="21"/>
      <c r="Q15" s="21">
        <v>666972585</v>
      </c>
      <c r="R15" s="21"/>
      <c r="S15" s="21">
        <f t="shared" si="3"/>
        <v>1909529071</v>
      </c>
      <c r="T15" s="22"/>
      <c r="U15" s="30">
        <f t="shared" si="2"/>
        <v>-5.3182887034379045E-4</v>
      </c>
    </row>
    <row r="16" spans="1:21" ht="40.15" customHeight="1" x14ac:dyDescent="0.55000000000000004">
      <c r="A16" s="95" t="s">
        <v>160</v>
      </c>
      <c r="B16" s="12"/>
      <c r="C16" s="21">
        <v>0</v>
      </c>
      <c r="D16" s="21"/>
      <c r="E16" s="21">
        <v>195644990</v>
      </c>
      <c r="F16" s="21"/>
      <c r="G16" s="21">
        <v>-991833009</v>
      </c>
      <c r="H16" s="21"/>
      <c r="I16" s="21">
        <f t="shared" si="0"/>
        <v>-796188019</v>
      </c>
      <c r="J16" s="22"/>
      <c r="K16" s="33">
        <f t="shared" si="1"/>
        <v>2.2596072933218323E-4</v>
      </c>
      <c r="L16" s="22"/>
      <c r="M16" s="21">
        <v>0</v>
      </c>
      <c r="N16" s="21"/>
      <c r="O16" s="21">
        <v>195644990</v>
      </c>
      <c r="P16" s="21"/>
      <c r="Q16" s="21">
        <v>-991833009</v>
      </c>
      <c r="R16" s="21"/>
      <c r="S16" s="21">
        <f t="shared" si="3"/>
        <v>-796188019</v>
      </c>
      <c r="T16" s="22"/>
      <c r="U16" s="30">
        <f t="shared" si="2"/>
        <v>2.2174879720698968E-4</v>
      </c>
    </row>
    <row r="17" spans="1:21" ht="40.15" customHeight="1" x14ac:dyDescent="0.55000000000000004">
      <c r="A17" s="95" t="s">
        <v>161</v>
      </c>
      <c r="B17" s="12"/>
      <c r="C17" s="21">
        <v>0</v>
      </c>
      <c r="D17" s="21"/>
      <c r="E17" s="21">
        <v>-530874908</v>
      </c>
      <c r="F17" s="21"/>
      <c r="G17" s="21">
        <v>-452805368</v>
      </c>
      <c r="H17" s="21"/>
      <c r="I17" s="21">
        <f t="shared" si="0"/>
        <v>-983680276</v>
      </c>
      <c r="J17" s="22"/>
      <c r="K17" s="33">
        <f t="shared" si="1"/>
        <v>2.7917163696310692E-4</v>
      </c>
      <c r="L17" s="22"/>
      <c r="M17" s="21">
        <v>0</v>
      </c>
      <c r="N17" s="21"/>
      <c r="O17" s="21">
        <v>112008832</v>
      </c>
      <c r="P17" s="21"/>
      <c r="Q17" s="21">
        <v>-452805368</v>
      </c>
      <c r="R17" s="21"/>
      <c r="S17" s="21">
        <f t="shared" si="3"/>
        <v>-340796536</v>
      </c>
      <c r="T17" s="22"/>
      <c r="U17" s="30">
        <f t="shared" si="2"/>
        <v>9.4916301359602038E-5</v>
      </c>
    </row>
    <row r="18" spans="1:21" ht="40.15" customHeight="1" x14ac:dyDescent="0.55000000000000004">
      <c r="A18" s="95" t="s">
        <v>162</v>
      </c>
      <c r="B18" s="12"/>
      <c r="C18" s="21">
        <v>0</v>
      </c>
      <c r="D18" s="21"/>
      <c r="E18" s="21">
        <v>4476144</v>
      </c>
      <c r="F18" s="21"/>
      <c r="G18" s="21">
        <v>0</v>
      </c>
      <c r="H18" s="21"/>
      <c r="I18" s="21">
        <f t="shared" si="0"/>
        <v>4476144</v>
      </c>
      <c r="J18" s="22"/>
      <c r="K18" s="33">
        <f t="shared" si="1"/>
        <v>-1.2703441130729649E-6</v>
      </c>
      <c r="L18" s="22"/>
      <c r="M18" s="21">
        <v>0</v>
      </c>
      <c r="N18" s="21"/>
      <c r="O18" s="21">
        <v>4476144</v>
      </c>
      <c r="P18" s="21"/>
      <c r="Q18" s="21">
        <v>0</v>
      </c>
      <c r="R18" s="21"/>
      <c r="S18" s="21">
        <f t="shared" si="3"/>
        <v>4476144</v>
      </c>
      <c r="T18" s="22"/>
      <c r="U18" s="30">
        <f t="shared" si="2"/>
        <v>-1.2466647631447008E-6</v>
      </c>
    </row>
    <row r="19" spans="1:21" ht="40.15" customHeight="1" x14ac:dyDescent="0.55000000000000004">
      <c r="A19" s="95" t="s">
        <v>163</v>
      </c>
      <c r="B19" s="12"/>
      <c r="C19" s="21">
        <v>0</v>
      </c>
      <c r="D19" s="21"/>
      <c r="E19" s="21">
        <v>2145506</v>
      </c>
      <c r="F19" s="21"/>
      <c r="G19" s="21">
        <v>0</v>
      </c>
      <c r="H19" s="21"/>
      <c r="I19" s="21">
        <f t="shared" si="0"/>
        <v>2145506</v>
      </c>
      <c r="J19" s="22"/>
      <c r="K19" s="33">
        <f t="shared" si="1"/>
        <v>-6.0890152699795287E-7</v>
      </c>
      <c r="L19" s="22"/>
      <c r="M19" s="21">
        <v>0</v>
      </c>
      <c r="N19" s="21"/>
      <c r="O19" s="21">
        <v>2145506</v>
      </c>
      <c r="P19" s="21"/>
      <c r="Q19" s="21">
        <v>0</v>
      </c>
      <c r="R19" s="21"/>
      <c r="S19" s="21">
        <f t="shared" si="3"/>
        <v>2145506</v>
      </c>
      <c r="T19" s="22"/>
      <c r="U19" s="30">
        <f t="shared" si="2"/>
        <v>-5.9755153750985991E-7</v>
      </c>
    </row>
    <row r="20" spans="1:21" ht="40.15" customHeight="1" x14ac:dyDescent="0.55000000000000004">
      <c r="A20" s="95" t="s">
        <v>164</v>
      </c>
      <c r="B20" s="12"/>
      <c r="C20" s="21">
        <v>0</v>
      </c>
      <c r="D20" s="21"/>
      <c r="E20" s="21">
        <v>447157</v>
      </c>
      <c r="F20" s="21"/>
      <c r="G20" s="21">
        <v>0</v>
      </c>
      <c r="H20" s="21"/>
      <c r="I20" s="21">
        <f t="shared" si="0"/>
        <v>447157</v>
      </c>
      <c r="J20" s="22"/>
      <c r="K20" s="33">
        <f t="shared" si="1"/>
        <v>-1.2690459971112811E-7</v>
      </c>
      <c r="L20" s="22"/>
      <c r="M20" s="21">
        <v>0</v>
      </c>
      <c r="N20" s="21"/>
      <c r="O20" s="21">
        <v>447157</v>
      </c>
      <c r="P20" s="21"/>
      <c r="Q20" s="21">
        <v>0</v>
      </c>
      <c r="R20" s="21"/>
      <c r="S20" s="21">
        <f t="shared" si="3"/>
        <v>447157</v>
      </c>
      <c r="T20" s="22"/>
      <c r="U20" s="30">
        <f t="shared" si="2"/>
        <v>-1.245390844203169E-7</v>
      </c>
    </row>
    <row r="21" spans="1:21" ht="40.15" customHeight="1" x14ac:dyDescent="0.55000000000000004">
      <c r="A21" s="95" t="s">
        <v>165</v>
      </c>
      <c r="B21" s="12"/>
      <c r="C21" s="21">
        <v>0</v>
      </c>
      <c r="D21" s="21"/>
      <c r="E21" s="21">
        <v>27418</v>
      </c>
      <c r="F21" s="21"/>
      <c r="G21" s="21">
        <v>0</v>
      </c>
      <c r="H21" s="21"/>
      <c r="I21" s="21">
        <f t="shared" si="0"/>
        <v>27418</v>
      </c>
      <c r="J21" s="22"/>
      <c r="K21" s="33">
        <f t="shared" si="1"/>
        <v>-7.781316886193686E-9</v>
      </c>
      <c r="L21" s="22"/>
      <c r="M21" s="21">
        <v>0</v>
      </c>
      <c r="N21" s="21"/>
      <c r="O21" s="21">
        <v>27418</v>
      </c>
      <c r="P21" s="21"/>
      <c r="Q21" s="21">
        <v>0</v>
      </c>
      <c r="R21" s="21"/>
      <c r="S21" s="21">
        <f t="shared" si="3"/>
        <v>27418</v>
      </c>
      <c r="T21" s="22"/>
      <c r="U21" s="30">
        <f t="shared" si="2"/>
        <v>-7.6362723084649218E-9</v>
      </c>
    </row>
    <row r="22" spans="1:21" ht="40.15" customHeight="1" x14ac:dyDescent="0.55000000000000004">
      <c r="A22" s="95" t="s">
        <v>166</v>
      </c>
      <c r="B22" s="12"/>
      <c r="C22" s="21">
        <v>0</v>
      </c>
      <c r="D22" s="21"/>
      <c r="E22" s="21">
        <v>8240</v>
      </c>
      <c r="F22" s="21"/>
      <c r="G22" s="21">
        <v>0</v>
      </c>
      <c r="H22" s="21"/>
      <c r="I22" s="21">
        <f t="shared" si="0"/>
        <v>8240</v>
      </c>
      <c r="J22" s="22"/>
      <c r="K22" s="33">
        <f t="shared" si="1"/>
        <v>-2.33853859297673E-9</v>
      </c>
      <c r="L22" s="22"/>
      <c r="M22" s="21">
        <v>0</v>
      </c>
      <c r="N22" s="21"/>
      <c r="O22" s="21">
        <v>8240</v>
      </c>
      <c r="P22" s="21"/>
      <c r="Q22" s="21">
        <v>0</v>
      </c>
      <c r="R22" s="21"/>
      <c r="S22" s="21">
        <f t="shared" si="3"/>
        <v>8240</v>
      </c>
      <c r="T22" s="22"/>
      <c r="U22" s="30">
        <f t="shared" si="2"/>
        <v>-2.2949479838701199E-9</v>
      </c>
    </row>
    <row r="23" spans="1:21" ht="40.15" customHeight="1" x14ac:dyDescent="0.55000000000000004">
      <c r="A23" s="95" t="s">
        <v>167</v>
      </c>
      <c r="B23" s="12"/>
      <c r="C23" s="21">
        <v>0</v>
      </c>
      <c r="D23" s="21"/>
      <c r="E23" s="21">
        <v>-8026361</v>
      </c>
      <c r="F23" s="21"/>
      <c r="G23" s="21">
        <v>0</v>
      </c>
      <c r="H23" s="21"/>
      <c r="I23" s="21">
        <f t="shared" si="0"/>
        <v>-8026361</v>
      </c>
      <c r="J23" s="22"/>
      <c r="K23" s="33">
        <f t="shared" si="1"/>
        <v>2.2779071552989438E-6</v>
      </c>
      <c r="L23" s="22"/>
      <c r="M23" s="21">
        <v>0</v>
      </c>
      <c r="N23" s="21"/>
      <c r="O23" s="21">
        <v>-8026361</v>
      </c>
      <c r="P23" s="21"/>
      <c r="Q23" s="21">
        <v>0</v>
      </c>
      <c r="R23" s="21"/>
      <c r="S23" s="21">
        <f t="shared" si="3"/>
        <v>-8026361</v>
      </c>
      <c r="T23" s="22"/>
      <c r="U23" s="30">
        <f t="shared" si="2"/>
        <v>2.235446722665505E-6</v>
      </c>
    </row>
    <row r="24" spans="1:21" ht="40.15" customHeight="1" x14ac:dyDescent="0.55000000000000004">
      <c r="A24" s="96" t="s">
        <v>168</v>
      </c>
      <c r="B24" s="12"/>
      <c r="C24" s="21">
        <v>0</v>
      </c>
      <c r="D24" s="21"/>
      <c r="E24" s="21">
        <v>-68757309</v>
      </c>
      <c r="F24" s="21"/>
      <c r="G24" s="21">
        <v>-451390513</v>
      </c>
      <c r="H24" s="21"/>
      <c r="I24" s="21">
        <f t="shared" si="0"/>
        <v>-520147822</v>
      </c>
      <c r="J24" s="22"/>
      <c r="K24" s="33">
        <f t="shared" si="1"/>
        <v>1.4761963055822701E-4</v>
      </c>
      <c r="L24" s="22"/>
      <c r="M24" s="21">
        <v>0</v>
      </c>
      <c r="N24" s="21"/>
      <c r="O24" s="21">
        <v>-68757309</v>
      </c>
      <c r="P24" s="21"/>
      <c r="Q24" s="21">
        <v>-451390513</v>
      </c>
      <c r="R24" s="21"/>
      <c r="S24" s="21">
        <f t="shared" si="3"/>
        <v>-520147822</v>
      </c>
      <c r="T24" s="22"/>
      <c r="U24" s="30">
        <f t="shared" si="2"/>
        <v>1.4486798488025899E-4</v>
      </c>
    </row>
    <row r="25" spans="1:21" ht="40.15" customHeight="1" x14ac:dyDescent="0.55000000000000004">
      <c r="A25" s="19" t="s">
        <v>28</v>
      </c>
      <c r="B25" s="12"/>
      <c r="C25" s="102">
        <v>0</v>
      </c>
      <c r="D25" s="21"/>
      <c r="E25" s="102">
        <v>-108934351</v>
      </c>
      <c r="F25" s="21"/>
      <c r="G25" s="102">
        <v>0</v>
      </c>
      <c r="H25" s="21"/>
      <c r="I25" s="21">
        <f t="shared" si="0"/>
        <v>-108934351</v>
      </c>
      <c r="J25" s="22"/>
      <c r="K25" s="33">
        <f t="shared" si="1"/>
        <v>3.0915920377957913E-5</v>
      </c>
      <c r="L25" s="22"/>
      <c r="M25" s="102">
        <v>0</v>
      </c>
      <c r="N25" s="21"/>
      <c r="O25" s="102">
        <v>-266995156</v>
      </c>
      <c r="P25" s="21"/>
      <c r="Q25" s="102">
        <v>0</v>
      </c>
      <c r="R25" s="21"/>
      <c r="S25" s="21">
        <f t="shared" si="3"/>
        <v>-266995156</v>
      </c>
      <c r="T25" s="22"/>
      <c r="U25" s="30">
        <f t="shared" si="2"/>
        <v>7.4361649874428185E-5</v>
      </c>
    </row>
    <row r="26" spans="1:21" ht="40.15" customHeight="1" x14ac:dyDescent="0.55000000000000004">
      <c r="A26" s="19" t="s">
        <v>126</v>
      </c>
      <c r="B26" s="12"/>
      <c r="C26" s="21">
        <v>0</v>
      </c>
      <c r="D26" s="21"/>
      <c r="E26" s="21">
        <v>10544313517</v>
      </c>
      <c r="F26" s="21"/>
      <c r="G26" s="21">
        <v>0</v>
      </c>
      <c r="H26" s="21"/>
      <c r="I26" s="21">
        <f t="shared" si="0"/>
        <v>10544313517</v>
      </c>
      <c r="J26" s="22"/>
      <c r="K26" s="33">
        <f t="shared" si="1"/>
        <v>-2.9925102058192591E-3</v>
      </c>
      <c r="L26" s="22"/>
      <c r="M26" s="21">
        <v>60451632540</v>
      </c>
      <c r="N26" s="21"/>
      <c r="O26" s="21">
        <v>-55391840285</v>
      </c>
      <c r="P26" s="21"/>
      <c r="Q26" s="21">
        <v>-6327756702</v>
      </c>
      <c r="R26" s="21"/>
      <c r="S26" s="21">
        <f t="shared" si="3"/>
        <v>-1267964447</v>
      </c>
      <c r="T26" s="22"/>
      <c r="U26" s="30">
        <f t="shared" si="2"/>
        <v>3.5314471495893711E-4</v>
      </c>
    </row>
    <row r="27" spans="1:21" ht="40.15" customHeight="1" x14ac:dyDescent="0.55000000000000004">
      <c r="A27" s="19" t="s">
        <v>26</v>
      </c>
      <c r="B27" s="12"/>
      <c r="C27" s="21">
        <v>0</v>
      </c>
      <c r="D27" s="21"/>
      <c r="E27" s="21">
        <v>-2696562374</v>
      </c>
      <c r="F27" s="21"/>
      <c r="G27" s="21">
        <v>0</v>
      </c>
      <c r="H27" s="21"/>
      <c r="I27" s="21">
        <f t="shared" si="0"/>
        <v>-2696562374</v>
      </c>
      <c r="J27" s="22"/>
      <c r="K27" s="33">
        <f t="shared" si="1"/>
        <v>7.6529310436504255E-4</v>
      </c>
      <c r="L27" s="22"/>
      <c r="M27" s="21">
        <v>0</v>
      </c>
      <c r="N27" s="21"/>
      <c r="O27" s="21">
        <v>-4159474755</v>
      </c>
      <c r="P27" s="21"/>
      <c r="Q27" s="21">
        <v>0</v>
      </c>
      <c r="R27" s="21"/>
      <c r="S27" s="21">
        <f t="shared" si="3"/>
        <v>-4159474755</v>
      </c>
      <c r="T27" s="22"/>
      <c r="U27" s="30">
        <f t="shared" si="2"/>
        <v>1.1584682285128533E-3</v>
      </c>
    </row>
    <row r="28" spans="1:21" ht="40.15" customHeight="1" x14ac:dyDescent="0.55000000000000004">
      <c r="A28" s="19" t="s">
        <v>20</v>
      </c>
      <c r="B28" s="12"/>
      <c r="C28" s="21">
        <v>0</v>
      </c>
      <c r="D28" s="21"/>
      <c r="E28" s="21">
        <v>-45099262258</v>
      </c>
      <c r="F28" s="21"/>
      <c r="G28" s="21">
        <v>0</v>
      </c>
      <c r="H28" s="21"/>
      <c r="I28" s="21">
        <f t="shared" si="0"/>
        <v>-45099262258</v>
      </c>
      <c r="J28" s="22"/>
      <c r="K28" s="33">
        <f t="shared" si="1"/>
        <v>1.2799316177804837E-2</v>
      </c>
      <c r="L28" s="22"/>
      <c r="M28" s="21">
        <v>0</v>
      </c>
      <c r="N28" s="21"/>
      <c r="O28" s="21">
        <v>-33493666115</v>
      </c>
      <c r="P28" s="21"/>
      <c r="Q28" s="21">
        <v>4751915710</v>
      </c>
      <c r="R28" s="21"/>
      <c r="S28" s="21">
        <f t="shared" si="3"/>
        <v>-28741750405</v>
      </c>
      <c r="T28" s="22"/>
      <c r="U28" s="30">
        <f t="shared" si="2"/>
        <v>8.0049541437928352E-3</v>
      </c>
    </row>
    <row r="29" spans="1:21" ht="40.15" customHeight="1" x14ac:dyDescent="0.55000000000000004">
      <c r="A29" s="19" t="s">
        <v>18</v>
      </c>
      <c r="B29" s="12"/>
      <c r="C29" s="21">
        <v>0</v>
      </c>
      <c r="D29" s="21"/>
      <c r="E29" s="21">
        <v>-21119815132</v>
      </c>
      <c r="F29" s="21"/>
      <c r="G29" s="21">
        <v>0</v>
      </c>
      <c r="H29" s="21"/>
      <c r="I29" s="21">
        <f t="shared" si="0"/>
        <v>-21119815132</v>
      </c>
      <c r="J29" s="22"/>
      <c r="K29" s="33">
        <f t="shared" si="1"/>
        <v>5.9938716945043598E-3</v>
      </c>
      <c r="L29" s="22"/>
      <c r="M29" s="21">
        <v>0</v>
      </c>
      <c r="N29" s="21"/>
      <c r="O29" s="21">
        <v>-44968026842</v>
      </c>
      <c r="P29" s="21"/>
      <c r="Q29" s="21">
        <v>373811114</v>
      </c>
      <c r="R29" s="21"/>
      <c r="S29" s="21">
        <f t="shared" si="3"/>
        <v>-44594215728</v>
      </c>
      <c r="T29" s="22"/>
      <c r="U29" s="30">
        <f t="shared" si="2"/>
        <v>1.2420073480247913E-2</v>
      </c>
    </row>
    <row r="30" spans="1:21" ht="40.15" customHeight="1" x14ac:dyDescent="0.55000000000000004">
      <c r="A30" s="19" t="s">
        <v>24</v>
      </c>
      <c r="B30" s="12"/>
      <c r="C30" s="21">
        <v>37217151720</v>
      </c>
      <c r="D30" s="21"/>
      <c r="E30" s="21">
        <v>-75971541940</v>
      </c>
      <c r="F30" s="21"/>
      <c r="G30" s="21">
        <v>0</v>
      </c>
      <c r="H30" s="21"/>
      <c r="I30" s="21">
        <f t="shared" si="0"/>
        <v>-38754390220</v>
      </c>
      <c r="J30" s="22"/>
      <c r="K30" s="33">
        <f t="shared" si="1"/>
        <v>1.0998621016595867E-2</v>
      </c>
      <c r="L30" s="22"/>
      <c r="M30" s="21">
        <v>37217151720</v>
      </c>
      <c r="N30" s="21"/>
      <c r="O30" s="21">
        <v>-83329627945</v>
      </c>
      <c r="P30" s="21"/>
      <c r="Q30" s="21">
        <v>0</v>
      </c>
      <c r="R30" s="21"/>
      <c r="S30" s="21">
        <f t="shared" si="3"/>
        <v>-46112476225</v>
      </c>
      <c r="T30" s="22"/>
      <c r="U30" s="30">
        <f t="shared" si="2"/>
        <v>1.284292892522119E-2</v>
      </c>
    </row>
    <row r="31" spans="1:21" ht="40.15" customHeight="1" x14ac:dyDescent="0.55000000000000004">
      <c r="A31" s="19" t="s">
        <v>16</v>
      </c>
      <c r="B31" s="12"/>
      <c r="C31" s="21">
        <v>0</v>
      </c>
      <c r="D31" s="21"/>
      <c r="E31" s="21">
        <v>-36563642982</v>
      </c>
      <c r="F31" s="21"/>
      <c r="G31" s="21">
        <v>0</v>
      </c>
      <c r="H31" s="21"/>
      <c r="I31" s="21">
        <f t="shared" si="0"/>
        <v>-36563642982</v>
      </c>
      <c r="J31" s="22"/>
      <c r="K31" s="33">
        <f t="shared" si="1"/>
        <v>1.0376879880246331E-2</v>
      </c>
      <c r="L31" s="22"/>
      <c r="M31" s="21">
        <v>0</v>
      </c>
      <c r="N31" s="21"/>
      <c r="O31" s="21">
        <v>-49218481251</v>
      </c>
      <c r="P31" s="21"/>
      <c r="Q31" s="21">
        <v>-78900121</v>
      </c>
      <c r="R31" s="21"/>
      <c r="S31" s="21">
        <f t="shared" si="3"/>
        <v>-49297381372</v>
      </c>
      <c r="T31" s="22"/>
      <c r="U31" s="30">
        <f t="shared" si="2"/>
        <v>1.3729966746328618E-2</v>
      </c>
    </row>
    <row r="32" spans="1:21" ht="40.15" customHeight="1" x14ac:dyDescent="0.55000000000000004">
      <c r="A32" s="19" t="s">
        <v>14</v>
      </c>
      <c r="B32" s="12"/>
      <c r="C32" s="21">
        <v>0</v>
      </c>
      <c r="D32" s="21"/>
      <c r="E32" s="21">
        <v>16729503838</v>
      </c>
      <c r="F32" s="21"/>
      <c r="G32" s="21">
        <v>0</v>
      </c>
      <c r="H32" s="21"/>
      <c r="I32" s="21">
        <f t="shared" si="0"/>
        <v>16729503838</v>
      </c>
      <c r="J32" s="22"/>
      <c r="K32" s="33">
        <f t="shared" si="1"/>
        <v>-4.7478871804023451E-3</v>
      </c>
      <c r="L32" s="22"/>
      <c r="M32" s="21">
        <v>0</v>
      </c>
      <c r="N32" s="21"/>
      <c r="O32" s="21">
        <v>-187334784503</v>
      </c>
      <c r="P32" s="21"/>
      <c r="Q32" s="21">
        <v>0</v>
      </c>
      <c r="R32" s="21"/>
      <c r="S32" s="21">
        <f t="shared" si="3"/>
        <v>-187334784503</v>
      </c>
      <c r="T32" s="22"/>
      <c r="U32" s="30">
        <f t="shared" si="2"/>
        <v>5.2175192476201851E-2</v>
      </c>
    </row>
    <row r="33" spans="1:21" ht="40.15" customHeight="1" x14ac:dyDescent="0.55000000000000004">
      <c r="A33" s="19" t="s">
        <v>127</v>
      </c>
      <c r="B33" s="12"/>
      <c r="C33" s="21">
        <v>0</v>
      </c>
      <c r="D33" s="21"/>
      <c r="E33" s="21">
        <v>-656900402978</v>
      </c>
      <c r="F33" s="21"/>
      <c r="G33" s="21">
        <v>0</v>
      </c>
      <c r="H33" s="21"/>
      <c r="I33" s="21">
        <f t="shared" si="0"/>
        <v>-656900402978</v>
      </c>
      <c r="J33" s="22"/>
      <c r="K33" s="33">
        <f t="shared" si="1"/>
        <v>0.18643045438179842</v>
      </c>
      <c r="L33" s="22"/>
      <c r="M33" s="21">
        <v>0</v>
      </c>
      <c r="N33" s="21"/>
      <c r="O33" s="21">
        <v>-249970607703</v>
      </c>
      <c r="P33" s="21"/>
      <c r="Q33" s="21">
        <v>4712395712</v>
      </c>
      <c r="R33" s="21"/>
      <c r="S33" s="21">
        <f t="shared" si="3"/>
        <v>-245258211991</v>
      </c>
      <c r="T33" s="22"/>
      <c r="U33" s="30">
        <f t="shared" si="2"/>
        <v>6.8307626108778635E-2</v>
      </c>
    </row>
    <row r="34" spans="1:21" ht="40.15" customHeight="1" x14ac:dyDescent="0.55000000000000004">
      <c r="A34" s="19" t="s">
        <v>29</v>
      </c>
      <c r="B34" s="12"/>
      <c r="C34" s="21">
        <v>0</v>
      </c>
      <c r="D34" s="21"/>
      <c r="E34" s="21">
        <v>-530881221673</v>
      </c>
      <c r="F34" s="21"/>
      <c r="G34" s="21">
        <v>0</v>
      </c>
      <c r="H34" s="21"/>
      <c r="I34" s="21">
        <f t="shared" si="0"/>
        <v>-530881221673</v>
      </c>
      <c r="J34" s="22"/>
      <c r="K34" s="33">
        <f t="shared" si="1"/>
        <v>0.15066580402535737</v>
      </c>
      <c r="L34" s="22"/>
      <c r="M34" s="21">
        <v>234280231650</v>
      </c>
      <c r="N34" s="21"/>
      <c r="O34" s="21">
        <v>-1360911679349</v>
      </c>
      <c r="P34" s="21"/>
      <c r="Q34" s="21">
        <v>0</v>
      </c>
      <c r="R34" s="21"/>
      <c r="S34" s="21">
        <f t="shared" si="3"/>
        <v>-1126631447699</v>
      </c>
      <c r="T34" s="22"/>
      <c r="U34" s="30">
        <f t="shared" si="2"/>
        <v>0.31378162250746294</v>
      </c>
    </row>
    <row r="35" spans="1:21" ht="40.15" customHeight="1" x14ac:dyDescent="0.55000000000000004">
      <c r="A35" s="19" t="s">
        <v>25</v>
      </c>
      <c r="B35" s="12"/>
      <c r="C35" s="21">
        <v>0</v>
      </c>
      <c r="D35" s="21"/>
      <c r="E35" s="21">
        <v>-529834041200</v>
      </c>
      <c r="F35" s="21"/>
      <c r="G35" s="21">
        <v>0</v>
      </c>
      <c r="H35" s="21"/>
      <c r="I35" s="21">
        <f t="shared" si="0"/>
        <v>-529834041200</v>
      </c>
      <c r="J35" s="22"/>
      <c r="K35" s="33">
        <f t="shared" si="1"/>
        <v>0.15036861082755129</v>
      </c>
      <c r="L35" s="22"/>
      <c r="M35" s="21">
        <v>666554783440</v>
      </c>
      <c r="N35" s="21"/>
      <c r="O35" s="21">
        <v>-2083393010286</v>
      </c>
      <c r="P35" s="21"/>
      <c r="Q35" s="21">
        <v>-1459667143</v>
      </c>
      <c r="R35" s="21"/>
      <c r="S35" s="21">
        <f t="shared" si="3"/>
        <v>-1418297893989</v>
      </c>
      <c r="T35" s="22"/>
      <c r="U35" s="30">
        <f t="shared" si="2"/>
        <v>0.39501455004093361</v>
      </c>
    </row>
    <row r="36" spans="1:21" ht="40.15" customHeight="1" thickBot="1" x14ac:dyDescent="0.6">
      <c r="A36" s="19" t="s">
        <v>19</v>
      </c>
      <c r="B36" s="12"/>
      <c r="C36" s="23">
        <v>0</v>
      </c>
      <c r="D36" s="21"/>
      <c r="E36" s="23">
        <v>-1639963224496</v>
      </c>
      <c r="F36" s="21"/>
      <c r="G36" s="23">
        <v>0</v>
      </c>
      <c r="H36" s="21"/>
      <c r="I36" s="23">
        <f t="shared" si="0"/>
        <v>-1639963224496</v>
      </c>
      <c r="J36" s="22"/>
      <c r="K36" s="32">
        <f t="shared" si="1"/>
        <v>0.46542685577020104</v>
      </c>
      <c r="L36" s="22"/>
      <c r="M36" s="23">
        <v>1732386651960</v>
      </c>
      <c r="N36" s="21"/>
      <c r="O36" s="23">
        <v>-5531243459449</v>
      </c>
      <c r="P36" s="21"/>
      <c r="Q36" s="23">
        <v>-27443978686</v>
      </c>
      <c r="R36" s="21"/>
      <c r="S36" s="23">
        <f t="shared" si="3"/>
        <v>-3826300786175</v>
      </c>
      <c r="T36" s="22"/>
      <c r="U36" s="32">
        <f t="shared" si="2"/>
        <v>1.0656749120040014</v>
      </c>
    </row>
    <row r="37" spans="1:21" ht="40.15" customHeight="1" thickBot="1" x14ac:dyDescent="0.65">
      <c r="A37" s="73" t="s">
        <v>31</v>
      </c>
      <c r="B37" s="82"/>
      <c r="C37" s="126">
        <f>SUM(C10:C36)</f>
        <v>71233047820</v>
      </c>
      <c r="D37" s="127"/>
      <c r="E37" s="126">
        <f>SUM(E10:E36)</f>
        <v>-3604303453077</v>
      </c>
      <c r="F37" s="127"/>
      <c r="G37" s="126">
        <f>SUM(G10:G36)</f>
        <v>9502299626</v>
      </c>
      <c r="H37" s="65"/>
      <c r="I37" s="61">
        <f>SUM(I10:I36)</f>
        <v>-3523568105631</v>
      </c>
      <c r="J37" s="62"/>
      <c r="K37" s="78">
        <f>SUM(K10:K36)</f>
        <v>1</v>
      </c>
      <c r="L37" s="62"/>
      <c r="M37" s="126">
        <f>SUM(M10:M36)</f>
        <v>2920857738314</v>
      </c>
      <c r="N37" s="127"/>
      <c r="O37" s="120">
        <f>SUM(O10:O36)</f>
        <v>-6577184313035</v>
      </c>
      <c r="P37" s="127"/>
      <c r="Q37" s="126">
        <f>SUM(Q10:Q36)</f>
        <v>65831252860</v>
      </c>
      <c r="R37" s="65"/>
      <c r="S37" s="61">
        <f>SUM(S10:S36)</f>
        <v>-3590495321861</v>
      </c>
      <c r="T37" s="62"/>
      <c r="U37" s="78">
        <f>SUM(U10:U36)</f>
        <v>1</v>
      </c>
    </row>
    <row r="38" spans="1:21" ht="16.5" thickTop="1" x14ac:dyDescent="0.4">
      <c r="C38" s="28"/>
      <c r="D38" s="28"/>
      <c r="E38" s="28"/>
      <c r="F38" s="28"/>
      <c r="G38" s="28"/>
      <c r="H38" s="28"/>
      <c r="I38" s="28"/>
    </row>
    <row r="39" spans="1:21" ht="22.5" hidden="1" x14ac:dyDescent="0.4">
      <c r="A39" s="5" t="s">
        <v>181</v>
      </c>
      <c r="C39" s="21">
        <f>'درآمد سود سهام و اوراق و صندوق'!C18</f>
        <v>71233047820</v>
      </c>
      <c r="D39" s="21"/>
      <c r="E39" s="21">
        <f>'درآمد ناشی از تغییر قیمت سهام'!I47</f>
        <v>-3604303453077</v>
      </c>
      <c r="F39" s="21"/>
      <c r="G39" s="21">
        <f>'درآمد ناشی از فروش سهام'!I21+'درآمد اعمال اختیار'!I12</f>
        <v>9502299626</v>
      </c>
      <c r="H39" s="21"/>
      <c r="I39" s="21">
        <f>C39+E39+G39</f>
        <v>-3523568105631</v>
      </c>
      <c r="M39" s="21">
        <f>'درآمد سود سهام و اوراق و صندوق'!I18</f>
        <v>2920857738314</v>
      </c>
      <c r="N39" s="21"/>
      <c r="O39" s="21">
        <f>'درآمد ناشی از تغییر قیمت سهام'!Q47</f>
        <v>-6577184313035</v>
      </c>
      <c r="P39" s="21"/>
      <c r="Q39" s="21">
        <f>'درآمد ناشی از فروش سهام'!Q21+'درآمد اعمال اختیار'!O12</f>
        <v>65831252860</v>
      </c>
      <c r="R39" s="21"/>
      <c r="S39" s="21">
        <f>M39+O39+Q39</f>
        <v>-3590495321861</v>
      </c>
    </row>
    <row r="40" spans="1:21" ht="22.5" hidden="1" x14ac:dyDescent="0.4">
      <c r="C40" s="21">
        <f>C39-C37</f>
        <v>0</v>
      </c>
      <c r="D40" s="21"/>
      <c r="E40" s="21">
        <f>E39-E37</f>
        <v>0</v>
      </c>
      <c r="F40" s="21"/>
      <c r="G40" s="21">
        <f>G39-G37</f>
        <v>0</v>
      </c>
      <c r="H40" s="21"/>
      <c r="I40" s="21">
        <f>I39-I37</f>
        <v>0</v>
      </c>
      <c r="M40" s="21">
        <f>M39-M37</f>
        <v>0</v>
      </c>
      <c r="N40" s="21"/>
      <c r="O40" s="21">
        <f>O39-O37</f>
        <v>0</v>
      </c>
      <c r="P40" s="21"/>
      <c r="Q40" s="21">
        <f>Q39-Q37</f>
        <v>0</v>
      </c>
      <c r="R40" s="21"/>
      <c r="S40" s="21">
        <f>S39-S37</f>
        <v>0</v>
      </c>
    </row>
    <row r="41" spans="1:21" x14ac:dyDescent="0.4">
      <c r="C41" s="28"/>
      <c r="D41" s="28"/>
      <c r="E41" s="28"/>
      <c r="F41" s="28"/>
      <c r="G41" s="28"/>
      <c r="H41" s="28"/>
      <c r="I41" s="28"/>
    </row>
    <row r="42" spans="1:21" x14ac:dyDescent="0.4">
      <c r="Q42" s="28"/>
    </row>
    <row r="43" spans="1:21" x14ac:dyDescent="0.4">
      <c r="Q43" s="28"/>
    </row>
  </sheetData>
  <sortState xmlns:xlrd2="http://schemas.microsoft.com/office/spreadsheetml/2017/richdata2" ref="A10:U36">
    <sortCondition descending="1" ref="S10:S36"/>
  </sortState>
  <mergeCells count="10">
    <mergeCell ref="A8:A9"/>
    <mergeCell ref="A1:U1"/>
    <mergeCell ref="A2:U2"/>
    <mergeCell ref="A3:U3"/>
    <mergeCell ref="C6:U6"/>
    <mergeCell ref="I8:K8"/>
    <mergeCell ref="S8:U8"/>
    <mergeCell ref="A5:U5"/>
    <mergeCell ref="C7:K7"/>
    <mergeCell ref="M7:U7"/>
  </mergeCells>
  <pageMargins left="0.39" right="0.39" top="0.39" bottom="0.39" header="0" footer="0"/>
  <pageSetup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0"/>
  <sheetViews>
    <sheetView rightToLeft="1" view="pageBreakPreview" zoomScale="73" zoomScaleNormal="100" zoomScaleSheetLayoutView="73" workbookViewId="0">
      <selection activeCell="A28" sqref="A28:XFD29"/>
    </sheetView>
  </sheetViews>
  <sheetFormatPr defaultColWidth="8.85546875" defaultRowHeight="15.75" x14ac:dyDescent="0.4"/>
  <cols>
    <col min="1" max="1" width="44.5703125" style="5" bestFit="1" customWidth="1"/>
    <col min="2" max="2" width="1.42578125" style="5" customWidth="1"/>
    <col min="3" max="3" width="22" style="5" bestFit="1" customWidth="1"/>
    <col min="4" max="4" width="1.42578125" style="5" customWidth="1"/>
    <col min="5" max="5" width="21.140625" style="5" bestFit="1" customWidth="1"/>
    <col min="6" max="6" width="1.42578125" style="5" customWidth="1"/>
    <col min="7" max="7" width="19.85546875" style="5" bestFit="1" customWidth="1"/>
    <col min="8" max="8" width="1.42578125" style="5" customWidth="1"/>
    <col min="9" max="9" width="19.28515625" style="5" bestFit="1" customWidth="1"/>
    <col min="10" max="10" width="1.42578125" style="5" customWidth="1"/>
    <col min="11" max="11" width="23.7109375" style="5" bestFit="1" customWidth="1"/>
    <col min="12" max="12" width="1.42578125" style="5" customWidth="1"/>
    <col min="13" max="13" width="21.85546875" style="5" bestFit="1" customWidth="1"/>
    <col min="14" max="14" width="1.42578125" style="5" customWidth="1"/>
    <col min="15" max="15" width="21" style="5" bestFit="1" customWidth="1"/>
    <col min="16" max="16" width="1.42578125" style="5" customWidth="1"/>
    <col min="17" max="17" width="20.7109375" style="5" bestFit="1" customWidth="1"/>
    <col min="18" max="18" width="1.42578125" style="5" customWidth="1"/>
    <col min="19" max="19" width="20.140625" style="5" bestFit="1" customWidth="1"/>
    <col min="20" max="20" width="1.42578125" style="5" customWidth="1"/>
    <col min="21" max="21" width="23.7109375" style="5" bestFit="1" customWidth="1"/>
    <col min="22" max="22" width="1.42578125" style="5" customWidth="1"/>
    <col min="23" max="16384" width="8.85546875" style="5"/>
  </cols>
  <sheetData>
    <row r="1" spans="1:21" ht="40.9" customHeight="1" x14ac:dyDescent="0.4">
      <c r="A1" s="151" t="str">
        <f>درآمد!A1</f>
        <v>صندوق سرمایه‌گذاری اختصاصی بازارگردانی لاجورد دماوند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ht="40.9" customHeight="1" x14ac:dyDescent="0.4">
      <c r="A2" s="151" t="str">
        <f>درآمد!A2</f>
        <v>صورت وضعیت درآمدها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ht="40.9" customHeight="1" x14ac:dyDescent="0.4">
      <c r="A3" s="151" t="str">
        <f>درآمد!A3</f>
        <v>یک ماهه منتهی به 31 تیر 1404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</row>
    <row r="4" spans="1:21" ht="40.9" customHeight="1" x14ac:dyDescent="0.4"/>
    <row r="5" spans="1:21" ht="40.9" customHeight="1" x14ac:dyDescent="0.4">
      <c r="A5" s="138" t="s">
        <v>146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</row>
    <row r="6" spans="1:21" ht="40.9" customHeight="1" x14ac:dyDescent="0.75">
      <c r="A6" s="47"/>
      <c r="B6" s="47"/>
      <c r="C6" s="149" t="s">
        <v>97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</row>
    <row r="7" spans="1:21" ht="40.9" customHeight="1" thickBot="1" x14ac:dyDescent="0.8">
      <c r="C7" s="142" t="s">
        <v>129</v>
      </c>
      <c r="D7" s="142"/>
      <c r="E7" s="142"/>
      <c r="F7" s="142"/>
      <c r="G7" s="142"/>
      <c r="H7" s="142"/>
      <c r="I7" s="142"/>
      <c r="J7" s="142"/>
      <c r="K7" s="142"/>
      <c r="L7" s="40"/>
      <c r="M7" s="142" t="s">
        <v>128</v>
      </c>
      <c r="N7" s="142"/>
      <c r="O7" s="142"/>
      <c r="P7" s="142"/>
      <c r="Q7" s="142"/>
      <c r="R7" s="142"/>
      <c r="S7" s="142"/>
      <c r="T7" s="142"/>
      <c r="U7" s="142"/>
    </row>
    <row r="8" spans="1:21" ht="40.9" customHeight="1" thickBot="1" x14ac:dyDescent="0.65">
      <c r="A8" s="139" t="s">
        <v>46</v>
      </c>
      <c r="B8" s="13"/>
      <c r="C8" s="79" t="s">
        <v>67</v>
      </c>
      <c r="D8" s="13"/>
      <c r="E8" s="79" t="s">
        <v>65</v>
      </c>
      <c r="F8" s="13"/>
      <c r="G8" s="79" t="s">
        <v>66</v>
      </c>
      <c r="H8" s="14"/>
      <c r="I8" s="140" t="s">
        <v>31</v>
      </c>
      <c r="J8" s="140"/>
      <c r="K8" s="140"/>
      <c r="L8" s="13"/>
      <c r="M8" s="79" t="s">
        <v>67</v>
      </c>
      <c r="N8" s="13"/>
      <c r="O8" s="79" t="s">
        <v>65</v>
      </c>
      <c r="P8" s="13"/>
      <c r="Q8" s="79" t="s">
        <v>66</v>
      </c>
      <c r="R8" s="14"/>
      <c r="S8" s="140" t="s">
        <v>31</v>
      </c>
      <c r="T8" s="140"/>
      <c r="U8" s="140"/>
    </row>
    <row r="9" spans="1:21" ht="40.9" customHeight="1" thickBot="1" x14ac:dyDescent="0.65">
      <c r="A9" s="140"/>
      <c r="B9" s="13"/>
      <c r="C9" s="15" t="s">
        <v>143</v>
      </c>
      <c r="D9" s="13"/>
      <c r="E9" s="15" t="s">
        <v>144</v>
      </c>
      <c r="F9" s="13"/>
      <c r="G9" s="15" t="s">
        <v>145</v>
      </c>
      <c r="H9" s="13"/>
      <c r="I9" s="15" t="s">
        <v>51</v>
      </c>
      <c r="J9" s="14"/>
      <c r="K9" s="15" t="s">
        <v>57</v>
      </c>
      <c r="L9" s="13"/>
      <c r="M9" s="15" t="s">
        <v>143</v>
      </c>
      <c r="N9" s="13"/>
      <c r="O9" s="15" t="s">
        <v>144</v>
      </c>
      <c r="P9" s="13"/>
      <c r="Q9" s="15" t="s">
        <v>145</v>
      </c>
      <c r="R9" s="13"/>
      <c r="S9" s="15" t="s">
        <v>51</v>
      </c>
      <c r="T9" s="14"/>
      <c r="U9" s="15" t="s">
        <v>57</v>
      </c>
    </row>
    <row r="10" spans="1:21" ht="39" customHeight="1" x14ac:dyDescent="0.4">
      <c r="A10" s="60" t="s">
        <v>111</v>
      </c>
      <c r="C10" s="21">
        <v>0</v>
      </c>
      <c r="D10" s="21"/>
      <c r="E10" s="121">
        <v>5554958251</v>
      </c>
      <c r="F10" s="21"/>
      <c r="G10" s="21">
        <v>2471126687</v>
      </c>
      <c r="H10" s="21"/>
      <c r="I10" s="21">
        <f t="shared" ref="I10:I25" si="0">C10+E10+G10</f>
        <v>8026084938</v>
      </c>
      <c r="J10" s="22"/>
      <c r="K10" s="33">
        <f t="shared" ref="K10:K25" si="1">I10/$I$26</f>
        <v>0.10171534656217977</v>
      </c>
      <c r="L10" s="22"/>
      <c r="M10" s="21">
        <v>0</v>
      </c>
      <c r="N10" s="21"/>
      <c r="O10" s="20">
        <v>34508528437</v>
      </c>
      <c r="P10" s="21"/>
      <c r="Q10" s="21">
        <v>103367713025</v>
      </c>
      <c r="R10" s="21"/>
      <c r="S10" s="21">
        <f t="shared" ref="S10:S25" si="2">M10+O10+Q10</f>
        <v>137876241462</v>
      </c>
      <c r="T10" s="22"/>
      <c r="U10" s="33">
        <f t="shared" ref="U10:U25" si="3">S10/$S$26</f>
        <v>0.2813060943432229</v>
      </c>
    </row>
    <row r="11" spans="1:21" ht="39" customHeight="1" x14ac:dyDescent="0.4">
      <c r="A11" s="60" t="s">
        <v>108</v>
      </c>
      <c r="C11" s="21">
        <v>0</v>
      </c>
      <c r="D11" s="21"/>
      <c r="E11" s="121">
        <v>13635899478</v>
      </c>
      <c r="F11" s="21"/>
      <c r="G11" s="21">
        <v>7580699032</v>
      </c>
      <c r="H11" s="21"/>
      <c r="I11" s="21">
        <f t="shared" si="0"/>
        <v>21216598510</v>
      </c>
      <c r="J11" s="22"/>
      <c r="K11" s="33">
        <f t="shared" si="1"/>
        <v>0.26887999404265428</v>
      </c>
      <c r="L11" s="22"/>
      <c r="M11" s="21">
        <v>0</v>
      </c>
      <c r="N11" s="21"/>
      <c r="O11" s="20">
        <v>83258153068</v>
      </c>
      <c r="P11" s="21"/>
      <c r="Q11" s="21">
        <v>33998090520</v>
      </c>
      <c r="R11" s="21"/>
      <c r="S11" s="21">
        <f t="shared" si="2"/>
        <v>117256243588</v>
      </c>
      <c r="T11" s="22"/>
      <c r="U11" s="33">
        <f t="shared" si="3"/>
        <v>0.23923553159946562</v>
      </c>
    </row>
    <row r="12" spans="1:21" ht="39" customHeight="1" x14ac:dyDescent="0.4">
      <c r="A12" s="60" t="s">
        <v>110</v>
      </c>
      <c r="C12" s="21">
        <v>0</v>
      </c>
      <c r="D12" s="21"/>
      <c r="E12" s="121">
        <v>12607501259</v>
      </c>
      <c r="F12" s="21"/>
      <c r="G12" s="21">
        <v>15462543335</v>
      </c>
      <c r="H12" s="21"/>
      <c r="I12" s="21">
        <f t="shared" si="0"/>
        <v>28070044594</v>
      </c>
      <c r="J12" s="22"/>
      <c r="K12" s="33">
        <f t="shared" si="1"/>
        <v>0.35573437559533472</v>
      </c>
      <c r="L12" s="22"/>
      <c r="M12" s="21">
        <v>0</v>
      </c>
      <c r="N12" s="21"/>
      <c r="O12" s="20">
        <v>47110316711</v>
      </c>
      <c r="P12" s="21"/>
      <c r="Q12" s="21">
        <v>33045442063</v>
      </c>
      <c r="R12" s="21"/>
      <c r="S12" s="21">
        <f t="shared" si="2"/>
        <v>80155758774</v>
      </c>
      <c r="T12" s="22"/>
      <c r="U12" s="33">
        <f t="shared" si="3"/>
        <v>0.16354016617174749</v>
      </c>
    </row>
    <row r="13" spans="1:21" ht="39" customHeight="1" x14ac:dyDescent="0.4">
      <c r="A13" s="59" t="s">
        <v>109</v>
      </c>
      <c r="C13" s="20">
        <v>0</v>
      </c>
      <c r="D13" s="20"/>
      <c r="E13" s="119">
        <v>5162153536</v>
      </c>
      <c r="F13" s="20"/>
      <c r="G13" s="20">
        <v>8565185294</v>
      </c>
      <c r="H13" s="21"/>
      <c r="I13" s="21">
        <f t="shared" si="0"/>
        <v>13727338830</v>
      </c>
      <c r="J13" s="22"/>
      <c r="K13" s="33">
        <f t="shared" si="1"/>
        <v>0.17396788561994128</v>
      </c>
      <c r="L13" s="22"/>
      <c r="M13" s="20">
        <v>0</v>
      </c>
      <c r="N13" s="20"/>
      <c r="O13" s="20">
        <v>27302375980</v>
      </c>
      <c r="P13" s="20"/>
      <c r="Q13" s="20">
        <v>33978329762</v>
      </c>
      <c r="R13" s="21"/>
      <c r="S13" s="21">
        <f t="shared" si="2"/>
        <v>61280705742</v>
      </c>
      <c r="T13" s="22"/>
      <c r="U13" s="33">
        <f t="shared" si="3"/>
        <v>0.12502977893859593</v>
      </c>
    </row>
    <row r="14" spans="1:21" ht="39" customHeight="1" x14ac:dyDescent="0.4">
      <c r="A14" s="60" t="s">
        <v>49</v>
      </c>
      <c r="C14" s="21">
        <v>0</v>
      </c>
      <c r="D14" s="21"/>
      <c r="E14" s="121">
        <v>-17698177673</v>
      </c>
      <c r="F14" s="21"/>
      <c r="G14" s="21">
        <v>22849894258</v>
      </c>
      <c r="H14" s="21"/>
      <c r="I14" s="21">
        <f t="shared" si="0"/>
        <v>5151716585</v>
      </c>
      <c r="J14" s="22"/>
      <c r="K14" s="33">
        <f t="shared" si="1"/>
        <v>6.528819989836547E-2</v>
      </c>
      <c r="L14" s="22"/>
      <c r="M14" s="21">
        <v>0</v>
      </c>
      <c r="N14" s="21"/>
      <c r="O14" s="20">
        <v>0</v>
      </c>
      <c r="P14" s="21"/>
      <c r="Q14" s="21">
        <v>39514756308</v>
      </c>
      <c r="R14" s="21"/>
      <c r="S14" s="21">
        <f t="shared" si="2"/>
        <v>39514756308</v>
      </c>
      <c r="T14" s="22"/>
      <c r="U14" s="33">
        <f t="shared" si="3"/>
        <v>8.0621154508271925E-2</v>
      </c>
    </row>
    <row r="15" spans="1:21" ht="39" customHeight="1" x14ac:dyDescent="0.4">
      <c r="A15" s="60" t="s">
        <v>113</v>
      </c>
      <c r="C15" s="21">
        <v>220000000</v>
      </c>
      <c r="D15" s="21"/>
      <c r="E15" s="121">
        <v>-2999438</v>
      </c>
      <c r="F15" s="21"/>
      <c r="G15" s="21">
        <v>0</v>
      </c>
      <c r="H15" s="21"/>
      <c r="I15" s="21">
        <f t="shared" si="0"/>
        <v>217000562</v>
      </c>
      <c r="J15" s="22"/>
      <c r="K15" s="33">
        <f t="shared" si="1"/>
        <v>2.7500689985867403E-3</v>
      </c>
      <c r="L15" s="22"/>
      <c r="M15" s="21">
        <v>20738478084</v>
      </c>
      <c r="N15" s="21"/>
      <c r="O15" s="20">
        <v>11997750</v>
      </c>
      <c r="P15" s="21"/>
      <c r="Q15" s="21">
        <v>3748988971</v>
      </c>
      <c r="R15" s="21"/>
      <c r="S15" s="21">
        <f t="shared" si="2"/>
        <v>24499464805</v>
      </c>
      <c r="T15" s="22"/>
      <c r="U15" s="33">
        <f t="shared" si="3"/>
        <v>4.9985760307320659E-2</v>
      </c>
    </row>
    <row r="16" spans="1:21" ht="39" customHeight="1" x14ac:dyDescent="0.4">
      <c r="A16" s="60" t="s">
        <v>136</v>
      </c>
      <c r="C16" s="21">
        <v>0</v>
      </c>
      <c r="D16" s="21"/>
      <c r="E16" s="121">
        <v>0</v>
      </c>
      <c r="F16" s="21"/>
      <c r="G16" s="21">
        <v>0</v>
      </c>
      <c r="H16" s="21"/>
      <c r="I16" s="21">
        <f t="shared" si="0"/>
        <v>0</v>
      </c>
      <c r="J16" s="22"/>
      <c r="K16" s="33">
        <f t="shared" si="1"/>
        <v>0</v>
      </c>
      <c r="L16" s="22"/>
      <c r="M16" s="21">
        <v>0</v>
      </c>
      <c r="N16" s="21"/>
      <c r="O16" s="20">
        <v>0</v>
      </c>
      <c r="P16" s="21"/>
      <c r="Q16" s="21">
        <v>14971626172</v>
      </c>
      <c r="R16" s="21"/>
      <c r="S16" s="21">
        <f t="shared" si="2"/>
        <v>14971626172</v>
      </c>
      <c r="T16" s="22"/>
      <c r="U16" s="33">
        <f t="shared" si="3"/>
        <v>3.0546304713222523E-2</v>
      </c>
    </row>
    <row r="17" spans="1:21" ht="39" customHeight="1" x14ac:dyDescent="0.4">
      <c r="A17" s="60" t="s">
        <v>112</v>
      </c>
      <c r="C17" s="21">
        <v>0</v>
      </c>
      <c r="D17" s="21"/>
      <c r="E17" s="121">
        <v>2498531438</v>
      </c>
      <c r="F17" s="21"/>
      <c r="G17" s="21">
        <v>0</v>
      </c>
      <c r="H17" s="21"/>
      <c r="I17" s="21">
        <f t="shared" si="0"/>
        <v>2498531438</v>
      </c>
      <c r="J17" s="22"/>
      <c r="K17" s="33">
        <f t="shared" si="1"/>
        <v>3.1664129282937749E-2</v>
      </c>
      <c r="L17" s="22"/>
      <c r="M17" s="21">
        <v>0</v>
      </c>
      <c r="N17" s="21"/>
      <c r="O17" s="20">
        <v>3376173823</v>
      </c>
      <c r="P17" s="21"/>
      <c r="Q17" s="21">
        <v>6577144060</v>
      </c>
      <c r="R17" s="21"/>
      <c r="S17" s="21">
        <f t="shared" si="2"/>
        <v>9953317883</v>
      </c>
      <c r="T17" s="22"/>
      <c r="U17" s="33">
        <f t="shared" si="3"/>
        <v>2.0307552263781229E-2</v>
      </c>
    </row>
    <row r="18" spans="1:21" ht="39" customHeight="1" x14ac:dyDescent="0.4">
      <c r="A18" s="60" t="s">
        <v>135</v>
      </c>
      <c r="C18" s="21">
        <v>0</v>
      </c>
      <c r="D18" s="21"/>
      <c r="E18" s="121">
        <v>0</v>
      </c>
      <c r="F18" s="21"/>
      <c r="G18" s="21">
        <v>0</v>
      </c>
      <c r="H18" s="21"/>
      <c r="I18" s="21">
        <f t="shared" si="0"/>
        <v>0</v>
      </c>
      <c r="J18" s="22"/>
      <c r="K18" s="33">
        <f t="shared" si="1"/>
        <v>0</v>
      </c>
      <c r="L18" s="22"/>
      <c r="M18" s="21">
        <v>0</v>
      </c>
      <c r="N18" s="21"/>
      <c r="O18" s="20">
        <v>0</v>
      </c>
      <c r="P18" s="21"/>
      <c r="Q18" s="21">
        <v>3155013122</v>
      </c>
      <c r="R18" s="21"/>
      <c r="S18" s="21">
        <f t="shared" si="2"/>
        <v>3155013122</v>
      </c>
      <c r="T18" s="22"/>
      <c r="U18" s="33">
        <f t="shared" si="3"/>
        <v>6.4371091751587121E-3</v>
      </c>
    </row>
    <row r="19" spans="1:21" ht="39" customHeight="1" x14ac:dyDescent="0.4">
      <c r="A19" s="60" t="s">
        <v>138</v>
      </c>
      <c r="C19" s="21">
        <v>0</v>
      </c>
      <c r="D19" s="21"/>
      <c r="E19" s="121">
        <v>0</v>
      </c>
      <c r="F19" s="21"/>
      <c r="G19" s="21">
        <v>0</v>
      </c>
      <c r="H19" s="21"/>
      <c r="I19" s="21">
        <f t="shared" si="0"/>
        <v>0</v>
      </c>
      <c r="J19" s="22"/>
      <c r="K19" s="33">
        <f t="shared" si="1"/>
        <v>0</v>
      </c>
      <c r="L19" s="22"/>
      <c r="M19" s="21">
        <v>0</v>
      </c>
      <c r="N19" s="21"/>
      <c r="O19" s="20">
        <v>0</v>
      </c>
      <c r="P19" s="21"/>
      <c r="Q19" s="21">
        <v>492584938</v>
      </c>
      <c r="R19" s="21"/>
      <c r="S19" s="21">
        <f t="shared" si="2"/>
        <v>492584938</v>
      </c>
      <c r="T19" s="22"/>
      <c r="U19" s="33">
        <f t="shared" si="3"/>
        <v>1.005011041581584E-3</v>
      </c>
    </row>
    <row r="20" spans="1:21" ht="39" customHeight="1" x14ac:dyDescent="0.4">
      <c r="A20" s="60" t="s">
        <v>142</v>
      </c>
      <c r="C20" s="20">
        <v>0</v>
      </c>
      <c r="D20" s="21"/>
      <c r="E20" s="119">
        <v>0</v>
      </c>
      <c r="F20" s="21"/>
      <c r="G20" s="20">
        <v>0</v>
      </c>
      <c r="H20" s="21"/>
      <c r="I20" s="21">
        <f t="shared" si="0"/>
        <v>0</v>
      </c>
      <c r="J20" s="22"/>
      <c r="K20" s="33">
        <f t="shared" si="1"/>
        <v>0</v>
      </c>
      <c r="L20" s="22"/>
      <c r="M20" s="20">
        <v>0</v>
      </c>
      <c r="N20" s="21"/>
      <c r="O20" s="20">
        <v>0</v>
      </c>
      <c r="P20" s="21"/>
      <c r="Q20" s="20">
        <v>364940263</v>
      </c>
      <c r="R20" s="21"/>
      <c r="S20" s="21">
        <f t="shared" si="2"/>
        <v>364940263</v>
      </c>
      <c r="T20" s="22"/>
      <c r="U20" s="33">
        <f t="shared" si="3"/>
        <v>7.445802044249416E-4</v>
      </c>
    </row>
    <row r="21" spans="1:21" ht="39" customHeight="1" x14ac:dyDescent="0.4">
      <c r="A21" s="60" t="s">
        <v>140</v>
      </c>
      <c r="C21" s="102">
        <v>0</v>
      </c>
      <c r="D21" s="21"/>
      <c r="E21" s="119">
        <v>0</v>
      </c>
      <c r="F21" s="21"/>
      <c r="G21" s="102">
        <v>0</v>
      </c>
      <c r="H21" s="21"/>
      <c r="I21" s="102">
        <f t="shared" si="0"/>
        <v>0</v>
      </c>
      <c r="J21" s="22"/>
      <c r="K21" s="30">
        <f t="shared" si="1"/>
        <v>0</v>
      </c>
      <c r="L21" s="22"/>
      <c r="M21" s="102">
        <v>2871000000</v>
      </c>
      <c r="N21" s="21"/>
      <c r="O21" s="102">
        <v>0</v>
      </c>
      <c r="P21" s="21"/>
      <c r="Q21" s="102">
        <v>-2587402686</v>
      </c>
      <c r="R21" s="21"/>
      <c r="S21" s="102">
        <f t="shared" si="2"/>
        <v>283597314</v>
      </c>
      <c r="T21" s="22"/>
      <c r="U21" s="30">
        <f t="shared" si="3"/>
        <v>5.7861783815419776E-4</v>
      </c>
    </row>
    <row r="22" spans="1:21" ht="39" customHeight="1" x14ac:dyDescent="0.4">
      <c r="A22" s="60" t="s">
        <v>141</v>
      </c>
      <c r="C22" s="21">
        <v>0</v>
      </c>
      <c r="D22" s="21"/>
      <c r="E22" s="121">
        <v>0</v>
      </c>
      <c r="F22" s="21"/>
      <c r="G22" s="21">
        <v>0</v>
      </c>
      <c r="H22" s="21"/>
      <c r="I22" s="21">
        <f t="shared" si="0"/>
        <v>0</v>
      </c>
      <c r="J22" s="22"/>
      <c r="K22" s="33">
        <f t="shared" si="1"/>
        <v>0</v>
      </c>
      <c r="L22" s="22"/>
      <c r="M22" s="21">
        <v>0</v>
      </c>
      <c r="N22" s="21"/>
      <c r="O22" s="20">
        <v>0</v>
      </c>
      <c r="P22" s="21"/>
      <c r="Q22" s="21">
        <v>127699532</v>
      </c>
      <c r="R22" s="21"/>
      <c r="S22" s="21">
        <f t="shared" si="2"/>
        <v>127699532</v>
      </c>
      <c r="T22" s="22"/>
      <c r="U22" s="33">
        <f t="shared" si="3"/>
        <v>2.6054276077926039E-4</v>
      </c>
    </row>
    <row r="23" spans="1:21" ht="39" customHeight="1" x14ac:dyDescent="0.4">
      <c r="A23" s="60" t="s">
        <v>134</v>
      </c>
      <c r="C23" s="21">
        <v>0</v>
      </c>
      <c r="D23" s="21"/>
      <c r="E23" s="121">
        <v>0</v>
      </c>
      <c r="F23" s="21"/>
      <c r="G23" s="21">
        <v>0</v>
      </c>
      <c r="H23" s="21"/>
      <c r="I23" s="21">
        <f t="shared" si="0"/>
        <v>0</v>
      </c>
      <c r="J23" s="22"/>
      <c r="K23" s="33">
        <f t="shared" si="1"/>
        <v>0</v>
      </c>
      <c r="L23" s="22"/>
      <c r="M23" s="21">
        <v>0</v>
      </c>
      <c r="N23" s="21"/>
      <c r="O23" s="20">
        <v>0</v>
      </c>
      <c r="P23" s="21"/>
      <c r="Q23" s="21">
        <v>80911426</v>
      </c>
      <c r="R23" s="21"/>
      <c r="S23" s="21">
        <f t="shared" si="2"/>
        <v>80911426</v>
      </c>
      <c r="T23" s="22"/>
      <c r="U23" s="33">
        <f t="shared" si="3"/>
        <v>1.6508193866072142E-4</v>
      </c>
    </row>
    <row r="24" spans="1:21" ht="39" customHeight="1" x14ac:dyDescent="0.4">
      <c r="A24" s="60" t="s">
        <v>139</v>
      </c>
      <c r="C24" s="21">
        <v>0</v>
      </c>
      <c r="D24" s="21"/>
      <c r="E24" s="121">
        <v>0</v>
      </c>
      <c r="F24" s="21"/>
      <c r="G24" s="21">
        <v>0</v>
      </c>
      <c r="H24" s="21"/>
      <c r="I24" s="21">
        <f t="shared" si="0"/>
        <v>0</v>
      </c>
      <c r="J24" s="22"/>
      <c r="K24" s="33">
        <f t="shared" si="1"/>
        <v>0</v>
      </c>
      <c r="L24" s="22"/>
      <c r="M24" s="21">
        <v>0</v>
      </c>
      <c r="N24" s="21"/>
      <c r="O24" s="20">
        <v>0</v>
      </c>
      <c r="P24" s="21"/>
      <c r="Q24" s="21">
        <v>66338750</v>
      </c>
      <c r="R24" s="21"/>
      <c r="S24" s="21">
        <f t="shared" si="2"/>
        <v>66338750</v>
      </c>
      <c r="T24" s="22"/>
      <c r="U24" s="33">
        <f t="shared" si="3"/>
        <v>1.3534960387830678E-4</v>
      </c>
    </row>
    <row r="25" spans="1:21" ht="39" customHeight="1" thickBot="1" x14ac:dyDescent="0.45">
      <c r="A25" s="60" t="s">
        <v>137</v>
      </c>
      <c r="C25" s="23">
        <v>0</v>
      </c>
      <c r="D25" s="21"/>
      <c r="E25" s="122">
        <v>0</v>
      </c>
      <c r="F25" s="21"/>
      <c r="G25" s="23">
        <v>0</v>
      </c>
      <c r="H25" s="21"/>
      <c r="I25" s="23">
        <f t="shared" si="0"/>
        <v>0</v>
      </c>
      <c r="J25" s="22"/>
      <c r="K25" s="32">
        <f t="shared" si="1"/>
        <v>0</v>
      </c>
      <c r="L25" s="22"/>
      <c r="M25" s="23">
        <v>0</v>
      </c>
      <c r="N25" s="21"/>
      <c r="O25" s="23">
        <v>0</v>
      </c>
      <c r="P25" s="21"/>
      <c r="Q25" s="23">
        <v>49681714</v>
      </c>
      <c r="R25" s="21"/>
      <c r="S25" s="23">
        <f t="shared" si="2"/>
        <v>49681714</v>
      </c>
      <c r="T25" s="22"/>
      <c r="U25" s="32">
        <f t="shared" si="3"/>
        <v>1.0136459173402165E-4</v>
      </c>
    </row>
    <row r="26" spans="1:21" ht="39" customHeight="1" thickBot="1" x14ac:dyDescent="0.45">
      <c r="A26" s="76" t="s">
        <v>31</v>
      </c>
      <c r="B26" s="83"/>
      <c r="C26" s="126">
        <f>SUM(C10:C25)</f>
        <v>220000000</v>
      </c>
      <c r="D26" s="127"/>
      <c r="E26" s="126">
        <f>SUM(E10:E25)</f>
        <v>21757866851</v>
      </c>
      <c r="F26" s="127"/>
      <c r="G26" s="126">
        <f>SUM(G10:G25)</f>
        <v>56929448606</v>
      </c>
      <c r="H26" s="65"/>
      <c r="I26" s="61">
        <f>SUM(I10:I25)</f>
        <v>78907315457</v>
      </c>
      <c r="J26" s="62"/>
      <c r="K26" s="78">
        <f>SUM(K10:K25)</f>
        <v>0.99999999999999989</v>
      </c>
      <c r="L26" s="62"/>
      <c r="M26" s="128">
        <f>SUM(M10:M25)</f>
        <v>23609478084</v>
      </c>
      <c r="N26" s="129"/>
      <c r="O26" s="130">
        <f>SUM(O10:O25)</f>
        <v>195567545769</v>
      </c>
      <c r="P26" s="129"/>
      <c r="Q26" s="128">
        <f>SUM(Q10:Q25)</f>
        <v>270951857940</v>
      </c>
      <c r="R26" s="62"/>
      <c r="S26" s="71">
        <f>SUM(S10:S25)</f>
        <v>490128881793</v>
      </c>
      <c r="T26" s="62"/>
      <c r="U26" s="78">
        <f>SUM(U10:U25)</f>
        <v>0.99999999999999989</v>
      </c>
    </row>
    <row r="27" spans="1:21" ht="16.5" thickTop="1" x14ac:dyDescent="0.4"/>
    <row r="28" spans="1:21" ht="22.5" hidden="1" x14ac:dyDescent="0.4">
      <c r="C28" s="21">
        <f>'درآمد سود سهام و اوراق و صندوق'!K30</f>
        <v>220000000</v>
      </c>
      <c r="D28" s="21"/>
      <c r="E28" s="21">
        <f>'درآمد ناشی از تغییر قیمت صندوق'!I16</f>
        <v>21757866851</v>
      </c>
      <c r="F28" s="21"/>
      <c r="G28" s="21">
        <f>'درآمد ناشی از فروش صندوق'!I25</f>
        <v>56929448606</v>
      </c>
      <c r="H28" s="21"/>
      <c r="I28" s="21">
        <f>C28+E28+G28</f>
        <v>78907315457</v>
      </c>
      <c r="M28" s="21">
        <f>'درآمد سود سهام و اوراق و صندوق'!M30</f>
        <v>23609478084</v>
      </c>
      <c r="N28" s="21"/>
      <c r="O28" s="21">
        <f>'درآمد ناشی از تغییر قیمت صندوق'!Q16</f>
        <v>195567545769</v>
      </c>
      <c r="P28" s="21"/>
      <c r="Q28" s="21">
        <f>'درآمد ناشی از فروش صندوق'!Q25</f>
        <v>270951857940</v>
      </c>
      <c r="R28" s="21"/>
      <c r="S28" s="21">
        <f>M28+O28+Q28</f>
        <v>490128881793</v>
      </c>
    </row>
    <row r="29" spans="1:21" ht="22.5" hidden="1" x14ac:dyDescent="0.4">
      <c r="C29" s="21">
        <f>C28-C26</f>
        <v>0</v>
      </c>
      <c r="D29" s="21"/>
      <c r="E29" s="21">
        <f>E28-E26</f>
        <v>0</v>
      </c>
      <c r="F29" s="21"/>
      <c r="G29" s="21">
        <f>G28-G26</f>
        <v>0</v>
      </c>
      <c r="H29" s="21"/>
      <c r="I29" s="21">
        <f>I28-I26</f>
        <v>0</v>
      </c>
      <c r="M29" s="21">
        <f>M28-M26</f>
        <v>0</v>
      </c>
      <c r="N29" s="21"/>
      <c r="O29" s="21">
        <f>O28-O26</f>
        <v>0</v>
      </c>
      <c r="P29" s="21"/>
      <c r="Q29" s="21">
        <f>Q28-Q26</f>
        <v>0</v>
      </c>
      <c r="R29" s="21"/>
      <c r="S29" s="21">
        <f>S28-S26</f>
        <v>0</v>
      </c>
    </row>
    <row r="30" spans="1:21" ht="22.5" x14ac:dyDescent="0.4">
      <c r="M30" s="21"/>
      <c r="N30" s="21"/>
      <c r="O30" s="21"/>
      <c r="P30" s="21"/>
      <c r="Q30" s="21"/>
      <c r="R30" s="21"/>
      <c r="S30" s="21"/>
    </row>
  </sheetData>
  <sortState xmlns:xlrd2="http://schemas.microsoft.com/office/spreadsheetml/2017/richdata2" ref="A10:U25">
    <sortCondition descending="1" ref="S10:S25"/>
  </sortState>
  <mergeCells count="10">
    <mergeCell ref="A1:U1"/>
    <mergeCell ref="A2:U2"/>
    <mergeCell ref="A3:U3"/>
    <mergeCell ref="A8:A9"/>
    <mergeCell ref="C6:U6"/>
    <mergeCell ref="I8:K8"/>
    <mergeCell ref="S8:U8"/>
    <mergeCell ref="A5:U5"/>
    <mergeCell ref="C7:K7"/>
    <mergeCell ref="M7:U7"/>
  </mergeCells>
  <pageMargins left="0.39" right="0.39" top="0.39" bottom="0.39" header="0" footer="0"/>
  <pageSetup scale="4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5"/>
  <sheetViews>
    <sheetView rightToLeft="1" view="pageBreakPreview" zoomScale="60" zoomScaleNormal="100" workbookViewId="0">
      <selection activeCell="A14" sqref="A14:XFD15"/>
    </sheetView>
  </sheetViews>
  <sheetFormatPr defaultColWidth="8.85546875" defaultRowHeight="15.75" x14ac:dyDescent="0.4"/>
  <cols>
    <col min="1" max="1" width="32.7109375" style="5" bestFit="1" customWidth="1"/>
    <col min="2" max="2" width="1.42578125" style="5" customWidth="1"/>
    <col min="3" max="3" width="19.5703125" style="5" bestFit="1" customWidth="1"/>
    <col min="4" max="4" width="1.42578125" style="5" customWidth="1"/>
    <col min="5" max="5" width="21" style="5" bestFit="1" customWidth="1"/>
    <col min="6" max="6" width="1.42578125" style="5" customWidth="1"/>
    <col min="7" max="7" width="18.85546875" style="5" bestFit="1" customWidth="1"/>
    <col min="8" max="8" width="1.42578125" style="5" customWidth="1"/>
    <col min="9" max="9" width="19.42578125" style="5" customWidth="1"/>
    <col min="10" max="10" width="1.42578125" style="5" customWidth="1"/>
    <col min="11" max="11" width="23.7109375" style="5" bestFit="1" customWidth="1"/>
    <col min="12" max="12" width="1.42578125" style="5" customWidth="1"/>
    <col min="13" max="13" width="19.5703125" style="5" bestFit="1" customWidth="1"/>
    <col min="14" max="14" width="1.42578125" style="5" customWidth="1"/>
    <col min="15" max="15" width="21" style="5" bestFit="1" customWidth="1"/>
    <col min="16" max="16" width="1.42578125" style="5" customWidth="1"/>
    <col min="17" max="17" width="19.5703125" style="5" bestFit="1" customWidth="1"/>
    <col min="18" max="18" width="1.42578125" style="5" customWidth="1"/>
    <col min="19" max="19" width="19.42578125" style="5" customWidth="1"/>
    <col min="20" max="20" width="1.42578125" style="5" customWidth="1"/>
    <col min="21" max="21" width="23.7109375" style="5" bestFit="1" customWidth="1"/>
    <col min="22" max="22" width="1.42578125" style="5" customWidth="1"/>
    <col min="23" max="16384" width="8.85546875" style="5"/>
  </cols>
  <sheetData>
    <row r="1" spans="1:21" ht="39.6" customHeight="1" x14ac:dyDescent="0.4">
      <c r="A1" s="151" t="str">
        <f>درآمد!A1</f>
        <v>صندوق سرمایه‌گذاری اختصاصی بازارگردانی لاجورد دماوند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ht="39.6" customHeight="1" x14ac:dyDescent="0.4">
      <c r="A2" s="151" t="str">
        <f>درآمد!A2</f>
        <v>صورت وضعیت درآمدها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ht="39.6" customHeight="1" x14ac:dyDescent="0.4">
      <c r="A3" s="151" t="str">
        <f>درآمد!A3</f>
        <v>یک ماهه منتهی به 31 تیر 1404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</row>
    <row r="4" spans="1:21" ht="39.6" customHeight="1" x14ac:dyDescent="0.4"/>
    <row r="5" spans="1:21" ht="39.6" customHeight="1" x14ac:dyDescent="0.4">
      <c r="A5" s="138" t="s">
        <v>147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</row>
    <row r="6" spans="1:21" ht="39.6" customHeight="1" x14ac:dyDescent="0.75">
      <c r="A6" s="43"/>
      <c r="B6" s="43"/>
      <c r="C6" s="141" t="s">
        <v>97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</row>
    <row r="7" spans="1:21" ht="39.6" customHeight="1" thickBot="1" x14ac:dyDescent="0.8">
      <c r="C7" s="142" t="s">
        <v>129</v>
      </c>
      <c r="D7" s="142"/>
      <c r="E7" s="142"/>
      <c r="F7" s="142"/>
      <c r="G7" s="142"/>
      <c r="H7" s="142"/>
      <c r="I7" s="142"/>
      <c r="J7" s="142"/>
      <c r="K7" s="142"/>
      <c r="M7" s="142" t="s">
        <v>128</v>
      </c>
      <c r="N7" s="142"/>
      <c r="O7" s="142"/>
      <c r="P7" s="142"/>
      <c r="Q7" s="142"/>
      <c r="R7" s="142"/>
      <c r="S7" s="142"/>
      <c r="T7" s="142"/>
      <c r="U7" s="142"/>
    </row>
    <row r="8" spans="1:21" ht="39.6" customHeight="1" thickBot="1" x14ac:dyDescent="0.65">
      <c r="A8" s="152" t="s">
        <v>68</v>
      </c>
      <c r="C8" s="79" t="s">
        <v>69</v>
      </c>
      <c r="D8" s="13"/>
      <c r="E8" s="79" t="s">
        <v>65</v>
      </c>
      <c r="F8" s="13"/>
      <c r="G8" s="79" t="s">
        <v>66</v>
      </c>
      <c r="H8" s="10"/>
      <c r="I8" s="140" t="s">
        <v>31</v>
      </c>
      <c r="J8" s="140"/>
      <c r="K8" s="140"/>
      <c r="L8" s="79"/>
      <c r="M8" s="79" t="s">
        <v>69</v>
      </c>
      <c r="N8" s="13"/>
      <c r="O8" s="79" t="s">
        <v>65</v>
      </c>
      <c r="P8" s="13"/>
      <c r="Q8" s="79" t="s">
        <v>66</v>
      </c>
      <c r="R8" s="10"/>
      <c r="S8" s="140" t="s">
        <v>31</v>
      </c>
      <c r="T8" s="140"/>
      <c r="U8" s="140"/>
    </row>
    <row r="9" spans="1:21" ht="39.6" customHeight="1" thickBot="1" x14ac:dyDescent="0.7">
      <c r="A9" s="153"/>
      <c r="C9" s="15" t="s">
        <v>148</v>
      </c>
      <c r="D9" s="16"/>
      <c r="E9" s="15" t="s">
        <v>149</v>
      </c>
      <c r="F9" s="16"/>
      <c r="G9" s="15" t="s">
        <v>150</v>
      </c>
      <c r="I9" s="15" t="s">
        <v>51</v>
      </c>
      <c r="J9" s="14"/>
      <c r="K9" s="15" t="s">
        <v>57</v>
      </c>
      <c r="L9" s="79"/>
      <c r="M9" s="15" t="s">
        <v>148</v>
      </c>
      <c r="N9" s="16"/>
      <c r="O9" s="15" t="s">
        <v>149</v>
      </c>
      <c r="P9" s="16"/>
      <c r="Q9" s="15" t="s">
        <v>150</v>
      </c>
      <c r="S9" s="15" t="s">
        <v>51</v>
      </c>
      <c r="T9" s="14"/>
      <c r="U9" s="15" t="s">
        <v>57</v>
      </c>
    </row>
    <row r="10" spans="1:21" ht="39.6" customHeight="1" x14ac:dyDescent="0.55000000000000004">
      <c r="A10" s="18" t="s">
        <v>71</v>
      </c>
      <c r="B10" s="12"/>
      <c r="C10" s="38">
        <v>0</v>
      </c>
      <c r="D10" s="22"/>
      <c r="E10" s="38">
        <v>0</v>
      </c>
      <c r="F10" s="22"/>
      <c r="G10" s="38">
        <v>0</v>
      </c>
      <c r="H10" s="22"/>
      <c r="I10" s="35">
        <v>0</v>
      </c>
      <c r="J10" s="22"/>
      <c r="K10" s="30">
        <v>0</v>
      </c>
      <c r="L10" s="22"/>
      <c r="M10" s="38">
        <v>48524</v>
      </c>
      <c r="N10" s="22"/>
      <c r="O10" s="38">
        <v>0</v>
      </c>
      <c r="P10" s="22"/>
      <c r="Q10" s="38">
        <f>'درآمد ناشی از فروش اوراق'!Q9</f>
        <v>4533007</v>
      </c>
      <c r="R10" s="22"/>
      <c r="S10" s="35">
        <f>M10+O10+Q10</f>
        <v>4581531</v>
      </c>
      <c r="U10" s="30">
        <f>S10/$S$12</f>
        <v>0.62376918232126344</v>
      </c>
    </row>
    <row r="11" spans="1:21" ht="39.6" customHeight="1" thickBot="1" x14ac:dyDescent="0.6">
      <c r="A11" s="18" t="s">
        <v>70</v>
      </c>
      <c r="B11" s="12"/>
      <c r="C11" s="41">
        <v>0</v>
      </c>
      <c r="D11" s="37"/>
      <c r="E11" s="41">
        <v>0</v>
      </c>
      <c r="F11" s="37"/>
      <c r="G11" s="41">
        <v>0</v>
      </c>
      <c r="H11" s="22"/>
      <c r="I11" s="41">
        <v>0</v>
      </c>
      <c r="J11" s="22"/>
      <c r="K11" s="32">
        <v>0</v>
      </c>
      <c r="L11" s="22"/>
      <c r="M11" s="41">
        <v>832258</v>
      </c>
      <c r="N11" s="37"/>
      <c r="O11" s="41">
        <v>0</v>
      </c>
      <c r="P11" s="37"/>
      <c r="Q11" s="41">
        <f>'درآمد ناشی از فروش اوراق'!Q10</f>
        <v>1931125</v>
      </c>
      <c r="R11" s="22"/>
      <c r="S11" s="41">
        <f>M11+O11+Q11</f>
        <v>2763383</v>
      </c>
      <c r="U11" s="32">
        <f t="shared" ref="U11" si="0">S11/$S$12</f>
        <v>0.37623081767873662</v>
      </c>
    </row>
    <row r="12" spans="1:21" ht="39.6" customHeight="1" thickBot="1" x14ac:dyDescent="0.65">
      <c r="A12" s="86" t="s">
        <v>31</v>
      </c>
      <c r="B12" s="82"/>
      <c r="C12" s="85">
        <v>0</v>
      </c>
      <c r="D12" s="62"/>
      <c r="E12" s="85">
        <v>0</v>
      </c>
      <c r="F12" s="62"/>
      <c r="G12" s="85">
        <v>0</v>
      </c>
      <c r="H12" s="62"/>
      <c r="I12" s="85">
        <v>0</v>
      </c>
      <c r="J12" s="62"/>
      <c r="K12" s="46">
        <v>0</v>
      </c>
      <c r="L12" s="62"/>
      <c r="M12" s="130">
        <f>SUM(M10:M11)</f>
        <v>880782</v>
      </c>
      <c r="N12" s="129"/>
      <c r="O12" s="130">
        <v>0</v>
      </c>
      <c r="P12" s="129"/>
      <c r="Q12" s="130">
        <f>SUM(Q10:Q11)</f>
        <v>6464132</v>
      </c>
      <c r="R12" s="62"/>
      <c r="S12" s="85">
        <f>SUM(S10:S11)</f>
        <v>7344914</v>
      </c>
      <c r="T12" s="83"/>
      <c r="U12" s="63">
        <f>SUM(U10:U11)</f>
        <v>1</v>
      </c>
    </row>
    <row r="13" spans="1:21" ht="16.5" thickTop="1" x14ac:dyDescent="0.4"/>
    <row r="14" spans="1:21" ht="22.5" hidden="1" x14ac:dyDescent="0.4">
      <c r="C14" s="38">
        <f>'درآمد سود سهام و اوراق و صندوق'!C42</f>
        <v>0</v>
      </c>
      <c r="D14" s="38"/>
      <c r="E14" s="38"/>
      <c r="F14" s="38"/>
      <c r="G14" s="38"/>
      <c r="H14" s="38"/>
      <c r="I14" s="38"/>
      <c r="M14" s="38">
        <f>'درآمد سود سهام و اوراق و صندوق'!I42</f>
        <v>880782</v>
      </c>
      <c r="N14" s="38"/>
      <c r="O14" s="38"/>
      <c r="P14" s="38"/>
      <c r="Q14" s="38">
        <f>'درآمد ناشی از فروش اوراق'!Q11</f>
        <v>6464132</v>
      </c>
      <c r="R14" s="38"/>
      <c r="S14" s="38"/>
    </row>
    <row r="15" spans="1:21" ht="22.5" hidden="1" x14ac:dyDescent="0.4">
      <c r="C15" s="38">
        <f>C14-C12</f>
        <v>0</v>
      </c>
      <c r="D15" s="38"/>
      <c r="E15" s="38"/>
      <c r="F15" s="38"/>
      <c r="G15" s="38"/>
      <c r="H15" s="38"/>
      <c r="I15" s="38"/>
      <c r="M15" s="38">
        <f>M14-M12</f>
        <v>0</v>
      </c>
      <c r="N15" s="38"/>
      <c r="O15" s="38"/>
      <c r="P15" s="38"/>
      <c r="Q15" s="38">
        <f>Q14-Q12</f>
        <v>0</v>
      </c>
      <c r="R15" s="38"/>
      <c r="S15" s="38"/>
    </row>
  </sheetData>
  <sortState xmlns:xlrd2="http://schemas.microsoft.com/office/spreadsheetml/2017/richdata2" ref="A10:U11">
    <sortCondition descending="1" ref="S10:S11"/>
  </sortState>
  <mergeCells count="10">
    <mergeCell ref="S8:U8"/>
    <mergeCell ref="M7:U7"/>
    <mergeCell ref="I8:K8"/>
    <mergeCell ref="C7:K7"/>
    <mergeCell ref="A8:A9"/>
    <mergeCell ref="A5:U5"/>
    <mergeCell ref="A1:U1"/>
    <mergeCell ref="A2:U2"/>
    <mergeCell ref="A3:U3"/>
    <mergeCell ref="C6:U6"/>
  </mergeCells>
  <pageMargins left="0.39" right="0.39" top="0.39" bottom="0.39" header="0" footer="0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اوراق مشتقه</vt:lpstr>
      <vt:lpstr>واحدهای صندوق</vt:lpstr>
      <vt:lpstr>سپرده</vt:lpstr>
      <vt:lpstr>درآمد</vt:lpstr>
      <vt:lpstr>سرمایه گذاری در سهام</vt:lpstr>
      <vt:lpstr>سرمایه گذاری در واحد صندوق</vt:lpstr>
      <vt:lpstr>سرمایه گذاری در اوراق</vt:lpstr>
      <vt:lpstr>سرمایه گذاری در سپرده بانکی</vt:lpstr>
      <vt:lpstr>سایر درآمد ها</vt:lpstr>
      <vt:lpstr>درآمد سود سهام و اوراق و صندوق</vt:lpstr>
      <vt:lpstr>سود سپرده بانکی</vt:lpstr>
      <vt:lpstr>درآمد ناشی از تغییر قیمت سهام</vt:lpstr>
      <vt:lpstr>درآمد ناشی از تغییر قیمت صندوق</vt:lpstr>
      <vt:lpstr>درآمد ناشی از فروش سهام</vt:lpstr>
      <vt:lpstr>درآمد ناشی از فروش صندوق</vt:lpstr>
      <vt:lpstr>درآمد اعمال اختیار</vt:lpstr>
      <vt:lpstr>درآمد ناشی از فروش اوراق</vt:lpstr>
      <vt:lpstr>'اوراق مشتقه'!Print_Area</vt:lpstr>
      <vt:lpstr>درآمد!Print_Area</vt:lpstr>
      <vt:lpstr>'درآمد اعمال اختیار'!Print_Area</vt:lpstr>
      <vt:lpstr>'درآمد سود سهام و اوراق و صندوق'!Print_Area</vt:lpstr>
      <vt:lpstr>'درآمد ناشی از تغییر قیمت سهام'!Print_Area</vt:lpstr>
      <vt:lpstr>'درآمد ناشی از تغییر قیمت صندوق'!Print_Area</vt:lpstr>
      <vt:lpstr>'درآمد ناشی از فروش اوراق'!Print_Area</vt:lpstr>
      <vt:lpstr>'درآمد ناشی از فروش سهام'!Print_Area</vt:lpstr>
      <vt:lpstr>'درآمد ناشی از فروش صندوق'!Print_Area</vt:lpstr>
      <vt:lpstr>'سایر درآمد ها'!Print_Area</vt:lpstr>
      <vt:lpstr>سپرده!Print_Area</vt:lpstr>
      <vt:lpstr>'سرمایه گذاری در اوراق'!Print_Area</vt:lpstr>
      <vt:lpstr>'سرمایه گذاری در سپرده بانکی'!Print_Area</vt:lpstr>
      <vt:lpstr>'سرمایه گذاری در سهام'!Print_Area</vt:lpstr>
      <vt:lpstr>'سرمایه گذاری در واحد صندوق'!Print_Area</vt:lpstr>
      <vt:lpstr>سهام!Print_Area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Hamid Reza MusaZadeh</cp:lastModifiedBy>
  <cp:lastPrinted>2025-07-25T16:44:50Z</cp:lastPrinted>
  <dcterms:created xsi:type="dcterms:W3CDTF">2025-07-23T12:12:51Z</dcterms:created>
  <dcterms:modified xsi:type="dcterms:W3CDTF">2025-07-30T11:02:30Z</dcterms:modified>
</cp:coreProperties>
</file>