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20\Share Folder\AF\حسابداری صندوق\6-لاجورد\عملیات حسابداری\گزارش پرتفوی\1404\14040331\"/>
    </mc:Choice>
  </mc:AlternateContent>
  <xr:revisionPtr revIDLastSave="0" documentId="13_ncr:1_{F2575E93-06CE-4A9F-8F27-7EC95A1C3F97}" xr6:coauthVersionLast="47" xr6:coauthVersionMax="47" xr10:uidLastSave="{00000000-0000-0000-0000-000000000000}"/>
  <bookViews>
    <workbookView xWindow="-120" yWindow="-120" windowWidth="29040" windowHeight="15840" tabRatio="1000" activeTab="7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 و صندوق و اوراق" sheetId="15" r:id="rId13"/>
    <sheet name="سود سپرده بانکی" sheetId="18" r:id="rId14"/>
    <sheet name="درآمد ناشی از تغییر قیمت سهام" sheetId="21" r:id="rId15"/>
    <sheet name="درآمد ناشی از تغییر قیمت صندوق" sheetId="23" r:id="rId16"/>
    <sheet name="درآمد ناشی از فروش سهام" sheetId="19" r:id="rId17"/>
    <sheet name="درآمد ناشی از فروش واحد صندوق" sheetId="24" r:id="rId18"/>
    <sheet name="درآمد ناشی از فروش اوراق" sheetId="25" r:id="rId19"/>
  </sheets>
  <definedNames>
    <definedName name="_xlnm._FilterDatabase" localSheetId="10" hidden="1">'درآمد سپرده بانکی'!$A$9:$J$12</definedName>
    <definedName name="_xlnm._FilterDatabase" localSheetId="5" hidden="1">سپرده!$A$8:$L$12</definedName>
    <definedName name="_xlnm._FilterDatabase" localSheetId="13" hidden="1">'سود سپرده بانکی'!$A$8:$M$11</definedName>
    <definedName name="_xlnm.Print_Area" localSheetId="4">اوراق!$A$1:$AK$12</definedName>
    <definedName name="_xlnm.Print_Area" localSheetId="2">'اوراق مشتقه'!$A$1:$V$10</definedName>
    <definedName name="_xlnm.Print_Area" localSheetId="6">درآمد!$A$1:$J$14</definedName>
    <definedName name="_xlnm.Print_Area" localSheetId="10">'درآمد سپرده بانکی'!$A$1:$J$13</definedName>
    <definedName name="_xlnm.Print_Area" localSheetId="9">'درآمد سرمایه گذاری در اوراق به'!$A$1:$V$13</definedName>
    <definedName name="_xlnm.Print_Area" localSheetId="7">'درآمد سرمایه گذاری در سهام'!$A$1:$V$31</definedName>
    <definedName name="_xlnm.Print_Area" localSheetId="8">'درآمد سرمایه گذاری در صندوق'!$A$1:$V$27</definedName>
    <definedName name="_xlnm.Print_Area" localSheetId="12">'درآمد سود سهام و صندوق و اوراق'!$A$1:$N$32</definedName>
    <definedName name="_xlnm.Print_Area" localSheetId="14">'درآمد ناشی از تغییر قیمت سهام'!$A$1:$R$30</definedName>
    <definedName name="_xlnm.Print_Area" localSheetId="15">'درآمد ناشی از تغییر قیمت صندوق'!$A$1:$R$17</definedName>
    <definedName name="_xlnm.Print_Area" localSheetId="18">'درآمد ناشی از فروش اوراق'!$A$1:$R$11</definedName>
    <definedName name="_xlnm.Print_Area" localSheetId="16">'درآمد ناشی از فروش سهام'!$A$1:$R$22</definedName>
    <definedName name="_xlnm.Print_Area" localSheetId="17">'درآمد ناشی از فروش واحد صندوق'!$A$1:$R$26</definedName>
    <definedName name="_xlnm.Print_Area" localSheetId="11">'سایر درآمدها'!$A$1:$F$9</definedName>
    <definedName name="_xlnm.Print_Area" localSheetId="5">سپرده!$A$1:$L$13</definedName>
    <definedName name="_xlnm.Print_Area" localSheetId="1">سهام!$A$1:$Z$31</definedName>
    <definedName name="_xlnm.Print_Area" localSheetId="13">'سود سپرده بانکی'!$A$1:$N$12</definedName>
    <definedName name="_xlnm.Print_Area" localSheetId="0">کاور!$A$1:$I$25</definedName>
    <definedName name="_xlnm.Print_Area" localSheetId="3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8" l="1"/>
  <c r="P10" i="8"/>
  <c r="P9" i="8"/>
  <c r="K11" i="18"/>
  <c r="E11" i="18"/>
  <c r="K31" i="15"/>
  <c r="C31" i="15"/>
  <c r="E31" i="15"/>
  <c r="E15" i="15"/>
  <c r="G12" i="11"/>
  <c r="E12" i="11"/>
  <c r="C12" i="11"/>
  <c r="Y11" i="5"/>
  <c r="U11" i="5"/>
  <c r="Q11" i="5"/>
  <c r="O11" i="5"/>
  <c r="M11" i="5"/>
  <c r="O17" i="4" l="1"/>
  <c r="K30" i="2" l="1"/>
  <c r="K33" i="2" s="1"/>
  <c r="M25" i="10"/>
  <c r="S17" i="10"/>
  <c r="S15" i="10"/>
  <c r="Q30" i="9"/>
  <c r="O30" i="9"/>
  <c r="M30" i="9"/>
  <c r="S12" i="9"/>
  <c r="S13" i="9"/>
  <c r="S14" i="9"/>
  <c r="E12" i="8"/>
  <c r="O10" i="25"/>
  <c r="M10" i="25"/>
  <c r="K10" i="25"/>
  <c r="G10" i="25"/>
  <c r="E10" i="25"/>
  <c r="C10" i="25"/>
  <c r="Q9" i="25"/>
  <c r="T9" i="25" s="1"/>
  <c r="I9" i="25"/>
  <c r="V9" i="25" s="1"/>
  <c r="Q8" i="25"/>
  <c r="A3" i="25"/>
  <c r="A2" i="25"/>
  <c r="A1" i="25"/>
  <c r="O25" i="24"/>
  <c r="M25" i="24"/>
  <c r="K25" i="24"/>
  <c r="G25" i="24"/>
  <c r="E25" i="24"/>
  <c r="C25" i="24"/>
  <c r="Q24" i="24"/>
  <c r="T24" i="24" s="1"/>
  <c r="Q23" i="24"/>
  <c r="T23" i="24" s="1"/>
  <c r="Q22" i="24"/>
  <c r="T22" i="24" s="1"/>
  <c r="Q21" i="24"/>
  <c r="T21" i="24" s="1"/>
  <c r="Q20" i="24"/>
  <c r="T20" i="24" s="1"/>
  <c r="Q19" i="24"/>
  <c r="T19" i="24" s="1"/>
  <c r="Q18" i="24"/>
  <c r="T18" i="24" s="1"/>
  <c r="Q17" i="24"/>
  <c r="T17" i="24" s="1"/>
  <c r="Q16" i="24"/>
  <c r="T16" i="24" s="1"/>
  <c r="Q15" i="24"/>
  <c r="T15" i="24" s="1"/>
  <c r="Q14" i="24"/>
  <c r="T14" i="24" s="1"/>
  <c r="T13" i="24"/>
  <c r="Q13" i="24"/>
  <c r="I13" i="24"/>
  <c r="V13" i="24" s="1"/>
  <c r="Q12" i="24"/>
  <c r="T12" i="24" s="1"/>
  <c r="I12" i="24"/>
  <c r="V12" i="24" s="1"/>
  <c r="V11" i="24"/>
  <c r="Q11" i="24"/>
  <c r="T11" i="24" s="1"/>
  <c r="I11" i="24"/>
  <c r="Q10" i="24"/>
  <c r="T10" i="24" s="1"/>
  <c r="I10" i="24"/>
  <c r="V10" i="24" s="1"/>
  <c r="T9" i="24"/>
  <c r="Q9" i="24"/>
  <c r="I9" i="24"/>
  <c r="A3" i="24"/>
  <c r="A2" i="24"/>
  <c r="A1" i="24"/>
  <c r="C30" i="9"/>
  <c r="E30" i="9"/>
  <c r="G30" i="9"/>
  <c r="V9" i="19"/>
  <c r="I10" i="19"/>
  <c r="V10" i="19" s="1"/>
  <c r="I12" i="19"/>
  <c r="V12" i="19" s="1"/>
  <c r="I13" i="19"/>
  <c r="V13" i="19" s="1"/>
  <c r="I15" i="19"/>
  <c r="V15" i="19" s="1"/>
  <c r="I19" i="19"/>
  <c r="V19" i="19" s="1"/>
  <c r="I9" i="19"/>
  <c r="T12" i="19"/>
  <c r="T19" i="19"/>
  <c r="T9" i="19"/>
  <c r="Q10" i="19"/>
  <c r="T10" i="19" s="1"/>
  <c r="Q11" i="19"/>
  <c r="T11" i="19" s="1"/>
  <c r="Q12" i="19"/>
  <c r="Q13" i="19"/>
  <c r="T13" i="19" s="1"/>
  <c r="Q14" i="19"/>
  <c r="T14" i="19" s="1"/>
  <c r="Q15" i="19"/>
  <c r="T15" i="19" s="1"/>
  <c r="Q16" i="19"/>
  <c r="T16" i="19" s="1"/>
  <c r="Q17" i="19"/>
  <c r="T17" i="19" s="1"/>
  <c r="Q18" i="19"/>
  <c r="T18" i="19" s="1"/>
  <c r="Q19" i="19"/>
  <c r="Q20" i="19"/>
  <c r="T20" i="19" s="1"/>
  <c r="Q9" i="19"/>
  <c r="I19" i="9"/>
  <c r="I20" i="9"/>
  <c r="I21" i="9"/>
  <c r="I22" i="9"/>
  <c r="I23" i="9"/>
  <c r="I24" i="9"/>
  <c r="I25" i="9"/>
  <c r="I26" i="9"/>
  <c r="I27" i="9"/>
  <c r="I28" i="9"/>
  <c r="S18" i="9"/>
  <c r="I18" i="9"/>
  <c r="I25" i="24" l="1"/>
  <c r="G28" i="10" s="1"/>
  <c r="Q10" i="25"/>
  <c r="Q25" i="24"/>
  <c r="Q28" i="10" s="1"/>
  <c r="V9" i="24"/>
  <c r="I10" i="25"/>
  <c r="T8" i="25"/>
  <c r="O24" i="15"/>
  <c r="Q24" i="15"/>
  <c r="Q23" i="15"/>
  <c r="P22" i="15"/>
  <c r="P21" i="15"/>
  <c r="O23" i="15"/>
  <c r="K23" i="15"/>
  <c r="M28" i="10" s="1"/>
  <c r="Q31" i="15"/>
  <c r="P30" i="15"/>
  <c r="O31" i="15"/>
  <c r="P29" i="15"/>
  <c r="W15" i="15"/>
  <c r="Y14" i="15"/>
  <c r="Y9" i="15"/>
  <c r="V9" i="15"/>
  <c r="Q15" i="15"/>
  <c r="S10" i="15"/>
  <c r="S11" i="15"/>
  <c r="S12" i="15"/>
  <c r="S13" i="15"/>
  <c r="S14" i="15"/>
  <c r="S9" i="15"/>
  <c r="U15" i="15"/>
  <c r="V14" i="15"/>
  <c r="O15" i="15"/>
  <c r="P10" i="15"/>
  <c r="P11" i="15"/>
  <c r="P12" i="15"/>
  <c r="P13" i="15"/>
  <c r="P14" i="15"/>
  <c r="P9" i="15"/>
  <c r="W16" i="23"/>
  <c r="U16" i="23"/>
  <c r="O16" i="23"/>
  <c r="M16" i="23"/>
  <c r="K16" i="23"/>
  <c r="G16" i="23"/>
  <c r="E16" i="23"/>
  <c r="C16" i="23"/>
  <c r="X15" i="23"/>
  <c r="V15" i="23"/>
  <c r="S15" i="23"/>
  <c r="T15" i="23" s="1"/>
  <c r="Q15" i="23"/>
  <c r="I15" i="23"/>
  <c r="S14" i="23"/>
  <c r="T14" i="23" s="1"/>
  <c r="Q14" i="23"/>
  <c r="V14" i="23" s="1"/>
  <c r="I14" i="23"/>
  <c r="X14" i="23" s="1"/>
  <c r="S13" i="23"/>
  <c r="T13" i="23" s="1"/>
  <c r="Q13" i="23"/>
  <c r="V13" i="23" s="1"/>
  <c r="I13" i="23"/>
  <c r="X13" i="23" s="1"/>
  <c r="X12" i="23"/>
  <c r="S12" i="23"/>
  <c r="T12" i="23" s="1"/>
  <c r="Q12" i="23"/>
  <c r="V12" i="23" s="1"/>
  <c r="I12" i="23"/>
  <c r="V11" i="23"/>
  <c r="S11" i="23"/>
  <c r="T11" i="23" s="1"/>
  <c r="Q11" i="23"/>
  <c r="I11" i="23"/>
  <c r="X11" i="23" s="1"/>
  <c r="S10" i="23"/>
  <c r="T10" i="23" s="1"/>
  <c r="Q10" i="23"/>
  <c r="V10" i="23" s="1"/>
  <c r="I10" i="23"/>
  <c r="X10" i="23" s="1"/>
  <c r="S9" i="23"/>
  <c r="T9" i="23" s="1"/>
  <c r="Q9" i="23"/>
  <c r="I9" i="23"/>
  <c r="A3" i="23"/>
  <c r="A2" i="23"/>
  <c r="A1" i="23"/>
  <c r="U29" i="21"/>
  <c r="Y29" i="21"/>
  <c r="Z28" i="21"/>
  <c r="G29" i="21"/>
  <c r="K29" i="21"/>
  <c r="M29" i="21"/>
  <c r="O29" i="21"/>
  <c r="S27" i="21"/>
  <c r="T27" i="21" s="1"/>
  <c r="S26" i="21"/>
  <c r="T26" i="21" s="1"/>
  <c r="S25" i="21"/>
  <c r="T25" i="21" s="1"/>
  <c r="S24" i="21"/>
  <c r="T24" i="21" s="1"/>
  <c r="S23" i="21"/>
  <c r="T23" i="21" s="1"/>
  <c r="S22" i="21"/>
  <c r="T22" i="21" s="1"/>
  <c r="S21" i="21"/>
  <c r="T21" i="21" s="1"/>
  <c r="S20" i="21"/>
  <c r="T20" i="21" s="1"/>
  <c r="S19" i="21"/>
  <c r="T19" i="21" s="1"/>
  <c r="S18" i="21"/>
  <c r="T18" i="21" s="1"/>
  <c r="S16" i="21"/>
  <c r="T16" i="21" s="1"/>
  <c r="S15" i="21"/>
  <c r="T15" i="21" s="1"/>
  <c r="S14" i="21"/>
  <c r="T14" i="21" s="1"/>
  <c r="S13" i="21"/>
  <c r="T13" i="21" s="1"/>
  <c r="S12" i="21"/>
  <c r="T12" i="21" s="1"/>
  <c r="T17" i="21"/>
  <c r="S11" i="21"/>
  <c r="T11" i="21" s="1"/>
  <c r="S10" i="21"/>
  <c r="T10" i="21" s="1"/>
  <c r="S9" i="21"/>
  <c r="T9" i="21" s="1"/>
  <c r="Q10" i="21"/>
  <c r="V10" i="21" s="1"/>
  <c r="Q11" i="21"/>
  <c r="V11" i="21" s="1"/>
  <c r="Q12" i="21"/>
  <c r="V12" i="21" s="1"/>
  <c r="Q13" i="21"/>
  <c r="V13" i="21" s="1"/>
  <c r="Q14" i="21"/>
  <c r="V14" i="21" s="1"/>
  <c r="Q15" i="21"/>
  <c r="V15" i="21" s="1"/>
  <c r="Q16" i="21"/>
  <c r="V16" i="21" s="1"/>
  <c r="Q17" i="21"/>
  <c r="V17" i="21" s="1"/>
  <c r="Q18" i="21"/>
  <c r="V18" i="21" s="1"/>
  <c r="Q19" i="21"/>
  <c r="V19" i="21" s="1"/>
  <c r="Q20" i="21"/>
  <c r="V20" i="21" s="1"/>
  <c r="Q21" i="21"/>
  <c r="V21" i="21" s="1"/>
  <c r="Q22" i="21"/>
  <c r="V22" i="21" s="1"/>
  <c r="Q23" i="21"/>
  <c r="V23" i="21" s="1"/>
  <c r="Q24" i="21"/>
  <c r="V24" i="21" s="1"/>
  <c r="Q25" i="21"/>
  <c r="V25" i="21" s="1"/>
  <c r="Q26" i="21"/>
  <c r="V26" i="21" s="1"/>
  <c r="Q27" i="21"/>
  <c r="V27" i="21" s="1"/>
  <c r="Q9" i="21"/>
  <c r="C29" i="21"/>
  <c r="E29" i="21"/>
  <c r="I10" i="21"/>
  <c r="Z10" i="21" s="1"/>
  <c r="I11" i="21"/>
  <c r="Z11" i="21" s="1"/>
  <c r="I12" i="21"/>
  <c r="Z12" i="21" s="1"/>
  <c r="I13" i="21"/>
  <c r="Z13" i="21" s="1"/>
  <c r="I14" i="21"/>
  <c r="Z14" i="21" s="1"/>
  <c r="I15" i="21"/>
  <c r="Z15" i="21" s="1"/>
  <c r="I16" i="21"/>
  <c r="Z16" i="21" s="1"/>
  <c r="I17" i="21"/>
  <c r="Z17" i="21" s="1"/>
  <c r="I18" i="21"/>
  <c r="Z18" i="21" s="1"/>
  <c r="I19" i="21"/>
  <c r="Z19" i="21" s="1"/>
  <c r="I20" i="21"/>
  <c r="Z20" i="21" s="1"/>
  <c r="I21" i="21"/>
  <c r="Z21" i="21" s="1"/>
  <c r="I22" i="21"/>
  <c r="Z22" i="21" s="1"/>
  <c r="I23" i="21"/>
  <c r="Z23" i="21" s="1"/>
  <c r="I24" i="21"/>
  <c r="Z24" i="21" s="1"/>
  <c r="I25" i="21"/>
  <c r="Z25" i="21" s="1"/>
  <c r="I26" i="21"/>
  <c r="Z26" i="21" s="1"/>
  <c r="I27" i="21"/>
  <c r="Z27" i="21" s="1"/>
  <c r="I9" i="21"/>
  <c r="Z9" i="21" s="1"/>
  <c r="A3" i="21"/>
  <c r="A2" i="21"/>
  <c r="A1" i="21"/>
  <c r="C21" i="19"/>
  <c r="E21" i="19"/>
  <c r="G21" i="19"/>
  <c r="K21" i="19"/>
  <c r="M21" i="19"/>
  <c r="O21" i="19"/>
  <c r="A3" i="19"/>
  <c r="A2" i="19"/>
  <c r="A1" i="19"/>
  <c r="A3" i="18"/>
  <c r="A2" i="18"/>
  <c r="A1" i="18"/>
  <c r="G14" i="13"/>
  <c r="G15" i="13" s="1"/>
  <c r="C14" i="13"/>
  <c r="M10" i="18"/>
  <c r="M9" i="18"/>
  <c r="G10" i="18"/>
  <c r="G9" i="18"/>
  <c r="C28" i="10"/>
  <c r="G29" i="15"/>
  <c r="G31" i="15" s="1"/>
  <c r="M30" i="15"/>
  <c r="M29" i="15"/>
  <c r="C14" i="11"/>
  <c r="I31" i="15"/>
  <c r="M14" i="11" s="1"/>
  <c r="M10" i="15"/>
  <c r="M11" i="15"/>
  <c r="M12" i="15"/>
  <c r="M13" i="15"/>
  <c r="T13" i="15" s="1"/>
  <c r="M14" i="15"/>
  <c r="M9" i="15"/>
  <c r="G14" i="15"/>
  <c r="G9" i="15"/>
  <c r="C15" i="15"/>
  <c r="C32" i="9" s="1"/>
  <c r="I15" i="15"/>
  <c r="M32" i="9" s="1"/>
  <c r="K15" i="15"/>
  <c r="A3" i="15"/>
  <c r="A2" i="15"/>
  <c r="A1" i="15"/>
  <c r="A3" i="14"/>
  <c r="A2" i="14"/>
  <c r="A1" i="14"/>
  <c r="C12" i="13"/>
  <c r="C15" i="13" s="1"/>
  <c r="G12" i="13"/>
  <c r="E11" i="8" s="1"/>
  <c r="A3" i="13"/>
  <c r="A2" i="13"/>
  <c r="A1" i="13"/>
  <c r="A3" i="10"/>
  <c r="A2" i="10"/>
  <c r="A1" i="10"/>
  <c r="A3" i="11"/>
  <c r="A2" i="11"/>
  <c r="A1" i="11"/>
  <c r="I11" i="11"/>
  <c r="I12" i="11" s="1"/>
  <c r="S10" i="11"/>
  <c r="S11" i="11"/>
  <c r="Q12" i="11"/>
  <c r="M12" i="11"/>
  <c r="I10" i="10"/>
  <c r="I11" i="10"/>
  <c r="I14" i="10"/>
  <c r="I12" i="10"/>
  <c r="I17" i="10"/>
  <c r="I15" i="10"/>
  <c r="I13" i="10"/>
  <c r="S10" i="10"/>
  <c r="S11" i="10"/>
  <c r="S14" i="10"/>
  <c r="S12" i="10"/>
  <c r="S24" i="10"/>
  <c r="S19" i="10"/>
  <c r="S22" i="10"/>
  <c r="S23" i="10"/>
  <c r="S25" i="10"/>
  <c r="S18" i="10"/>
  <c r="S16" i="10"/>
  <c r="S21" i="10"/>
  <c r="S20" i="10"/>
  <c r="S13" i="10"/>
  <c r="Q26" i="10"/>
  <c r="Q29" i="10" s="1"/>
  <c r="O26" i="10"/>
  <c r="M26" i="10"/>
  <c r="C26" i="10"/>
  <c r="E26" i="10"/>
  <c r="G26" i="10"/>
  <c r="G29" i="10" s="1"/>
  <c r="A3" i="9"/>
  <c r="A2" i="9"/>
  <c r="A1" i="9"/>
  <c r="I11" i="9"/>
  <c r="I12" i="9"/>
  <c r="I13" i="9"/>
  <c r="I14" i="9"/>
  <c r="I15" i="9"/>
  <c r="I16" i="9"/>
  <c r="I17" i="9"/>
  <c r="I29" i="9"/>
  <c r="I10" i="9"/>
  <c r="S20" i="9"/>
  <c r="S11" i="9"/>
  <c r="S15" i="9"/>
  <c r="S16" i="9"/>
  <c r="S17" i="9"/>
  <c r="S19" i="9"/>
  <c r="S21" i="9"/>
  <c r="S22" i="9"/>
  <c r="S23" i="9"/>
  <c r="S24" i="9"/>
  <c r="S25" i="9"/>
  <c r="S26" i="9"/>
  <c r="S27" i="9"/>
  <c r="S28" i="9"/>
  <c r="S10" i="9"/>
  <c r="I12" i="8"/>
  <c r="I11" i="8"/>
  <c r="V9" i="21" l="1"/>
  <c r="Q29" i="21"/>
  <c r="I16" i="23"/>
  <c r="E28" i="10" s="1"/>
  <c r="E29" i="10" s="1"/>
  <c r="V9" i="23"/>
  <c r="Q16" i="23"/>
  <c r="O28" i="10" s="1"/>
  <c r="S28" i="10" s="1"/>
  <c r="G15" i="15"/>
  <c r="I28" i="10"/>
  <c r="S30" i="9"/>
  <c r="U26" i="9" s="1"/>
  <c r="U27" i="9"/>
  <c r="C15" i="11"/>
  <c r="M15" i="11"/>
  <c r="C29" i="10"/>
  <c r="M29" i="10"/>
  <c r="I30" i="9"/>
  <c r="K26" i="9" s="1"/>
  <c r="O32" i="15"/>
  <c r="T14" i="15"/>
  <c r="W16" i="15"/>
  <c r="Q32" i="15"/>
  <c r="Q16" i="15"/>
  <c r="Z9" i="15"/>
  <c r="Z14" i="15"/>
  <c r="Y15" i="15"/>
  <c r="Y16" i="15" s="1"/>
  <c r="T9" i="15"/>
  <c r="T12" i="15"/>
  <c r="T11" i="15"/>
  <c r="S15" i="15"/>
  <c r="T10" i="15"/>
  <c r="O17" i="15"/>
  <c r="U16" i="15"/>
  <c r="W17" i="23"/>
  <c r="I29" i="21"/>
  <c r="E32" i="9" s="1"/>
  <c r="E33" i="9" s="1"/>
  <c r="U17" i="23"/>
  <c r="O32" i="9"/>
  <c r="O33" i="9" s="1"/>
  <c r="X9" i="23"/>
  <c r="Q14" i="11"/>
  <c r="G14" i="11"/>
  <c r="I21" i="19"/>
  <c r="G32" i="9" s="1"/>
  <c r="G33" i="9" s="1"/>
  <c r="Q21" i="19"/>
  <c r="Q32" i="9" s="1"/>
  <c r="M31" i="15"/>
  <c r="M15" i="15"/>
  <c r="M33" i="9"/>
  <c r="C33" i="9"/>
  <c r="E10" i="13"/>
  <c r="E11" i="13"/>
  <c r="I11" i="13"/>
  <c r="I10" i="13"/>
  <c r="S26" i="10"/>
  <c r="E9" i="8" s="1"/>
  <c r="I9" i="8" s="1"/>
  <c r="K11" i="11"/>
  <c r="K12" i="11" s="1"/>
  <c r="S12" i="11"/>
  <c r="I26" i="10"/>
  <c r="U10" i="9" l="1"/>
  <c r="U25" i="9"/>
  <c r="U12" i="9"/>
  <c r="U22" i="9"/>
  <c r="O29" i="10"/>
  <c r="U19" i="9"/>
  <c r="E8" i="8"/>
  <c r="I8" i="8" s="1"/>
  <c r="U24" i="9"/>
  <c r="U20" i="9"/>
  <c r="U15" i="9"/>
  <c r="U13" i="9"/>
  <c r="Y30" i="21"/>
  <c r="U18" i="9"/>
  <c r="U14" i="9"/>
  <c r="U17" i="9"/>
  <c r="U30" i="21"/>
  <c r="U23" i="9"/>
  <c r="U28" i="9"/>
  <c r="U21" i="9"/>
  <c r="U11" i="9"/>
  <c r="U16" i="9"/>
  <c r="U10" i="11"/>
  <c r="E10" i="8"/>
  <c r="I10" i="8" s="1"/>
  <c r="I13" i="8" s="1"/>
  <c r="E13" i="8"/>
  <c r="Q15" i="11"/>
  <c r="S14" i="11"/>
  <c r="S15" i="11" s="1"/>
  <c r="I14" i="11"/>
  <c r="I15" i="11" s="1"/>
  <c r="G15" i="11"/>
  <c r="S32" i="9"/>
  <c r="S33" i="9" s="1"/>
  <c r="Q33" i="9"/>
  <c r="K10" i="10"/>
  <c r="I29" i="10"/>
  <c r="U14" i="10"/>
  <c r="S29" i="10"/>
  <c r="K16" i="9"/>
  <c r="K10" i="9"/>
  <c r="K24" i="9"/>
  <c r="K20" i="9"/>
  <c r="K18" i="9"/>
  <c r="K25" i="9"/>
  <c r="U12" i="10"/>
  <c r="U15" i="10"/>
  <c r="U24" i="10"/>
  <c r="U10" i="10"/>
  <c r="U25" i="10"/>
  <c r="U19" i="10"/>
  <c r="U16" i="10"/>
  <c r="U13" i="10"/>
  <c r="U22" i="10"/>
  <c r="U17" i="10"/>
  <c r="U11" i="10"/>
  <c r="U18" i="10"/>
  <c r="U21" i="10"/>
  <c r="U20" i="10"/>
  <c r="U23" i="10"/>
  <c r="K12" i="10"/>
  <c r="K17" i="10"/>
  <c r="K11" i="10"/>
  <c r="K23" i="9"/>
  <c r="K19" i="9"/>
  <c r="K28" i="9"/>
  <c r="K27" i="9"/>
  <c r="K21" i="9"/>
  <c r="K22" i="9"/>
  <c r="K29" i="9"/>
  <c r="K11" i="9"/>
  <c r="S16" i="15"/>
  <c r="T15" i="15"/>
  <c r="K17" i="9"/>
  <c r="K12" i="9"/>
  <c r="K13" i="9"/>
  <c r="K14" i="9"/>
  <c r="K15" i="9"/>
  <c r="E12" i="13"/>
  <c r="I12" i="13"/>
  <c r="K13" i="10"/>
  <c r="K15" i="10"/>
  <c r="K14" i="10"/>
  <c r="U11" i="11"/>
  <c r="U12" i="11" s="1"/>
  <c r="G9" i="8" l="1"/>
  <c r="M13" i="8"/>
  <c r="G10" i="8"/>
  <c r="G11" i="8"/>
  <c r="E16" i="8"/>
  <c r="G8" i="8"/>
  <c r="G12" i="8"/>
  <c r="K30" i="9"/>
  <c r="U30" i="9"/>
  <c r="U26" i="10"/>
  <c r="K26" i="10"/>
  <c r="G15" i="7"/>
  <c r="A3" i="7"/>
  <c r="A2" i="7"/>
  <c r="A1" i="7"/>
  <c r="K9" i="7"/>
  <c r="I11" i="7"/>
  <c r="K11" i="7" s="1"/>
  <c r="I10" i="7"/>
  <c r="K10" i="7" s="1"/>
  <c r="I9" i="7"/>
  <c r="C12" i="7"/>
  <c r="C15" i="7" s="1"/>
  <c r="E12" i="7"/>
  <c r="E15" i="7" s="1"/>
  <c r="G12" i="7"/>
  <c r="A3" i="5"/>
  <c r="A2" i="5"/>
  <c r="A1" i="5"/>
  <c r="Y11" i="4"/>
  <c r="Y12" i="4"/>
  <c r="Y13" i="4"/>
  <c r="Y14" i="4"/>
  <c r="Y15" i="4"/>
  <c r="Y16" i="4"/>
  <c r="Y10" i="4"/>
  <c r="U25" i="4"/>
  <c r="U23" i="4"/>
  <c r="G20" i="4"/>
  <c r="C17" i="4"/>
  <c r="C20" i="4" s="1"/>
  <c r="E17" i="4"/>
  <c r="E20" i="4" s="1"/>
  <c r="G17" i="4"/>
  <c r="I17" i="4"/>
  <c r="I20" i="4" s="1"/>
  <c r="K17" i="4"/>
  <c r="K20" i="4" s="1"/>
  <c r="M17" i="4"/>
  <c r="M20" i="4" s="1"/>
  <c r="O20" i="4"/>
  <c r="Q17" i="4"/>
  <c r="U17" i="4"/>
  <c r="W17" i="4"/>
  <c r="A3" i="4"/>
  <c r="A2" i="4"/>
  <c r="A1" i="4"/>
  <c r="A3" i="3"/>
  <c r="A2" i="3"/>
  <c r="A1" i="3"/>
  <c r="I30" i="2"/>
  <c r="I33" i="2" s="1"/>
  <c r="U37" i="2"/>
  <c r="E34" i="2"/>
  <c r="G34" i="2" s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11" i="2"/>
  <c r="W30" i="2"/>
  <c r="U30" i="2"/>
  <c r="U35" i="2" s="1"/>
  <c r="Q30" i="2"/>
  <c r="C30" i="2"/>
  <c r="C33" i="2" s="1"/>
  <c r="E30" i="2"/>
  <c r="G30" i="2"/>
  <c r="M30" i="2"/>
  <c r="M33" i="2" s="1"/>
  <c r="O30" i="2"/>
  <c r="O33" i="2" s="1"/>
  <c r="Y17" i="4" l="1"/>
  <c r="Y23" i="4" s="1"/>
  <c r="K12" i="7"/>
  <c r="Q32" i="2"/>
  <c r="Q33" i="2" s="1"/>
  <c r="U26" i="4"/>
  <c r="E35" i="2"/>
  <c r="G35" i="2"/>
  <c r="G13" i="8"/>
  <c r="I12" i="7"/>
  <c r="I15" i="7" s="1"/>
  <c r="G21" i="4"/>
  <c r="Q19" i="4"/>
  <c r="Q20" i="4" s="1"/>
  <c r="U38" i="2"/>
  <c r="Y30" i="2"/>
  <c r="Y35" i="2" s="1"/>
</calcChain>
</file>

<file path=xl/sharedStrings.xml><?xml version="1.0" encoding="utf-8"?>
<sst xmlns="http://schemas.openxmlformats.org/spreadsheetml/2006/main" count="567" uniqueCount="196">
  <si>
    <t>صندوق سرمایه‌گذاری اختصاصی بازارگردانی لاجورد دماوند</t>
  </si>
  <si>
    <t>صورت وضعیت پرتفوی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</si>
  <si>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</si>
  <si>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</si>
  <si>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</si>
  <si>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</si>
  <si>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</si>
  <si>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</si>
  <si>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</si>
  <si>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</si>
  <si>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</si>
  <si>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</si>
  <si>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</si>
  <si>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</si>
  <si>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</si>
  <si>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</si>
  <si>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</si>
  <si>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</si>
  <si>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</si>
  <si>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</si>
  <si>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</si>
  <si>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</si>
  <si>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</si>
  <si>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حفاری شمال</t>
  </si>
  <si>
    <t>فولاد خراسان</t>
  </si>
  <si>
    <t>صبا فولاد خلیج فارس</t>
  </si>
  <si>
    <t>داروسازی‌ کوثر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</si>
  <si>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</si>
  <si>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</si>
  <si>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</si>
  <si>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</si>
  <si>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</si>
  <si>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</si>
  <si>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</si>
  <si>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</si>
  <si>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</si>
  <si>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</si>
  <si>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</si>
  <si>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</si>
  <si>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</si>
  <si>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-</t>
  </si>
  <si>
    <t>موقعیت فروش</t>
  </si>
  <si>
    <t>1404/05/05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</si>
  <si>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</si>
  <si>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</si>
  <si>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</si>
  <si>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</si>
  <si>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</si>
  <si>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 گذاری آرامش-ثابت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</si>
  <si>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</si>
  <si>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</si>
  <si>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</si>
  <si>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</si>
  <si>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</si>
  <si>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</si>
  <si>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صکوک اجاره وکغدیر707-بدون ضامن</t>
  </si>
  <si>
    <t>بله</t>
  </si>
  <si>
    <t>1403/07/14</t>
  </si>
  <si>
    <t>1407/07/14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</si>
  <si>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</si>
  <si>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</si>
  <si>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</si>
  <si>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</si>
  <si>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</si>
  <si>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</si>
  <si>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</si>
  <si>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</si>
  <si>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</si>
  <si>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</si>
  <si>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</si>
  <si>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</si>
  <si>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</si>
  <si>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</si>
  <si>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</si>
  <si>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</si>
  <si>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</si>
  <si>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</si>
  <si>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</si>
  <si>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درآمد سود اوراق</t>
  </si>
  <si>
    <t>مشارکت ش تبریز52-3ماهه18%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</si>
  <si>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</si>
  <si>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</si>
  <si>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</si>
  <si>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</si>
  <si>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</si>
  <si>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</si>
  <si>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</si>
  <si>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</si>
  <si>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</si>
  <si>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</si>
  <si>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</si>
  <si>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1404/03/17</t>
  </si>
  <si>
    <t>درآمد سود</t>
  </si>
  <si>
    <t>خالص درآمد</t>
  </si>
  <si>
    <t>خالص بهای فروش</t>
  </si>
  <si>
    <t>ارزش دفتری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</si>
  <si>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</si>
  <si>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</si>
  <si>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</si>
  <si>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.</t>
  </si>
  <si>
    <t xml:space="preserve">  منتهی به 31خرداد ماه 1404</t>
  </si>
  <si>
    <t>به تاریخ 31 خرداد 1404</t>
  </si>
  <si>
    <t>1- سرمایه گذاری ها</t>
  </si>
  <si>
    <t>1-1- سرمایه گذاری در سهام و حق تقدم سهام</t>
  </si>
  <si>
    <t>(مبالغ به ریال)</t>
  </si>
  <si>
    <t>حق تقدم تامین سرمایه دماوند</t>
  </si>
  <si>
    <t>سرمایه‌گذاری‌غدیر(هلدینگ‌)</t>
  </si>
  <si>
    <t>بین المللی توسعه صنایع و معادن غدیر</t>
  </si>
  <si>
    <t>15-40</t>
  </si>
  <si>
    <t>سهام پذیرفته شده در بورس</t>
  </si>
  <si>
    <t>15-50</t>
  </si>
  <si>
    <t>حساب ارزشیابی در سهام</t>
  </si>
  <si>
    <t>مبلغ از تراز شش ستونی</t>
  </si>
  <si>
    <t>نام اختیار معاملات</t>
  </si>
  <si>
    <t>اختیارخرید فصبا-2200-14040505(ضفصبا5111)</t>
  </si>
  <si>
    <t>1-2- سرمایه‌گذاری در واحدهای صندوق های سرمایه گذاری</t>
  </si>
  <si>
    <t>صندوق سرمایه گذاری شمیم تابان-ثابت</t>
  </si>
  <si>
    <t>صندوق سرمایه گذاری سپر سرمایه بیدار- ثابت</t>
  </si>
  <si>
    <t>صندوق سرمایه گذاری سپید دماوند-ثابت</t>
  </si>
  <si>
    <t>صندوق سرمایه گذاری اندیشه ورزان صباتامین -ثابت</t>
  </si>
  <si>
    <t>صندوق سرمایه گذاری اعتماد داریک-ثابت</t>
  </si>
  <si>
    <t>صندوق سرمایه گذاری نوع دوم نیلی دماوند-ثابت</t>
  </si>
  <si>
    <t>15-35</t>
  </si>
  <si>
    <t>صندوق های سرمایه گذاری</t>
  </si>
  <si>
    <t>15-36</t>
  </si>
  <si>
    <t>ارزشیابی صندوق های سرمایه گذاری</t>
  </si>
  <si>
    <t>1-3- سرمایه‌گذاری در اوراق بهادار با درآمد ثابت یا علی‌الحساب</t>
  </si>
  <si>
    <t>بانک تجارت</t>
  </si>
  <si>
    <t>بانک سینا</t>
  </si>
  <si>
    <t>بانک قرض الحسنه رسالت</t>
  </si>
  <si>
    <t>1-4- سرمایه‌گذاری در  سپرده‌ بانکی</t>
  </si>
  <si>
    <t>2- درآمد حاصل از سرمایه گذاری ها</t>
  </si>
  <si>
    <t>2-1</t>
  </si>
  <si>
    <t>2-3</t>
  </si>
  <si>
    <t>2-4</t>
  </si>
  <si>
    <t>2-5</t>
  </si>
  <si>
    <t>درآمد حاصل از سرمایه گذاری در سپرده بانکی</t>
  </si>
  <si>
    <t>یک ماهه منتهی به 31 خرداد 1404</t>
  </si>
  <si>
    <t>طی خرداد ماه</t>
  </si>
  <si>
    <t>از ابتدای سال مالی تا پایان خرداد ماه</t>
  </si>
  <si>
    <t>سرمایه‌گذاری‌غدیر(هلدینگ)‌</t>
  </si>
  <si>
    <t>یادداشت 1-1-2</t>
  </si>
  <si>
    <t>یادداشت 2-1-2</t>
  </si>
  <si>
    <t>یادداشت 3-1-2</t>
  </si>
  <si>
    <t>2-1- درآمد حاصل از سرمایه گذاری در سهام و حق تقدم سهام</t>
  </si>
  <si>
    <t>2-2- درآمد حاصل از سرمایه گذاری در واحدهای صندوق</t>
  </si>
  <si>
    <t>صندوق سرمایه گذاری آریا-ثابت</t>
  </si>
  <si>
    <t>صندوق سرمایه گذاری پاسارگاد-ثابت</t>
  </si>
  <si>
    <t>صندوق سرمایه گذاری اعتماد هامرز-ثابت</t>
  </si>
  <si>
    <t>صندوق سرمایه گذاری اطمینان هیوا-ثابت</t>
  </si>
  <si>
    <t>صندوق سرمایه گذاری مشترک گنجینه مهر-ثابت</t>
  </si>
  <si>
    <t>صندوق سرمایه گذاری یاقوت آگاه-ثابت</t>
  </si>
  <si>
    <t>صندوق سرمایه گذاری تداوم اطمینان تمدن-ثابت</t>
  </si>
  <si>
    <t>صندوق سرمایه گذاری درآمد ثابت کیهان-ثابت</t>
  </si>
  <si>
    <t>صندوق سرمایه گذاری ثروت افزون فاخر-ثابت</t>
  </si>
  <si>
    <t>یادداشت 1-2-2</t>
  </si>
  <si>
    <t>یادداشت 2-2-2</t>
  </si>
  <si>
    <t>یادداشت 3-2-2</t>
  </si>
  <si>
    <t>2-3- درآمد حاصل از سرمایه گذاری در اوراق بهادار با درآمد ثابت</t>
  </si>
  <si>
    <t>اوراق بهادار با درآمد ثابت</t>
  </si>
  <si>
    <t>یادداشت 1-3-2</t>
  </si>
  <si>
    <t>یادداشت 2-3-2</t>
  </si>
  <si>
    <t>یادداشت 3-3-2</t>
  </si>
  <si>
    <t>2-4- درآمد حاصل از سرمایه گذاری در سپرده بانکی</t>
  </si>
  <si>
    <t>یادداشت 1-4-2</t>
  </si>
  <si>
    <t>2-5- سایر درآمدها</t>
  </si>
  <si>
    <t>درآمد حاصل از تنزیل سود سهام دریافتنی</t>
  </si>
  <si>
    <t>2-1-1- درآمد سود سهام</t>
  </si>
  <si>
    <t>2-2-1- درآمد سود صندوق</t>
  </si>
  <si>
    <t>2-3-1- سود اوراق بهادار با درآمد ثابت</t>
  </si>
  <si>
    <t>2-4-1- سود سپرده بانکی</t>
  </si>
  <si>
    <t>سود ناشی از فروش</t>
  </si>
  <si>
    <t>سود (زیان) ناشی از فروش</t>
  </si>
  <si>
    <t>2-2-3- سود حاصل از فروش واحد صندوق</t>
  </si>
  <si>
    <t>2-3-3- سود حاصل از فروش اوراق بهادار با درآمد ثابت</t>
  </si>
  <si>
    <t>2-1-3- سود حاصل از فروش سهام و حق تقدم سهام</t>
  </si>
  <si>
    <t>صندوق سرمایه گذاری سپید دماوند-ثایت</t>
  </si>
  <si>
    <t>صندوق سرمایه گذاری درآمد ثابت پاسارگاد-ثابت</t>
  </si>
  <si>
    <t>سود (زیان) ناشی از تغییر قیمت</t>
  </si>
  <si>
    <t>2-1-2- درآمد ناشی از تغییر قیمت سهام و اختیار معاملات سهام</t>
  </si>
  <si>
    <t>2-2-2- درآمد ناشی از تغییر قیمت واحد صندوق</t>
  </si>
  <si>
    <t>21</t>
  </si>
  <si>
    <t>حسابهای پرداختنی تجاری</t>
  </si>
  <si>
    <t>سود ناشی از تغییر قیمت</t>
  </si>
  <si>
    <t>صندوق سرمایه گذاری گنجینه مهر آسان</t>
  </si>
  <si>
    <t>41-10</t>
  </si>
  <si>
    <t>کد حساب</t>
  </si>
  <si>
    <t>P</t>
  </si>
  <si>
    <t>41-35</t>
  </si>
  <si>
    <t>41-60</t>
  </si>
  <si>
    <t>42-10</t>
  </si>
  <si>
    <t>42-35</t>
  </si>
  <si>
    <t>42-60</t>
  </si>
  <si>
    <t>43-20</t>
  </si>
  <si>
    <t>44-10</t>
  </si>
  <si>
    <t>44-35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</si>
</sst>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2"/>
      <color theme="0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b/>
      <sz val="18"/>
      <color theme="1"/>
      <name val="B Nazanin"/>
      <charset val="178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Wingdings 2"/>
      <family val="1"/>
      <charset val="2"/>
    </font>
    <font>
      <sz val="10"/>
      <color rgb="FF000000"/>
      <name val="Arial"/>
      <charset val="1"/>
    </font>
    <font>
      <sz val="2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21" fillId="0" borderId="0" applyFont="0" applyFill="0" applyBorder="0" applyAlignment="0" applyProtection="0"/>
  </cellStyleXfs>
  <cellXfs count="12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5" fillId="0" borderId="0" xfId="1" applyFont="1"/>
    <xf numFmtId="0" fontId="3" fillId="0" borderId="0" xfId="1" applyFont="1"/>
    <xf numFmtId="0" fontId="6" fillId="2" borderId="0" xfId="1" applyFont="1" applyFill="1"/>
    <xf numFmtId="0" fontId="13" fillId="0" borderId="0" xfId="0" applyFont="1" applyAlignment="1">
      <alignment horizontal="left"/>
    </xf>
    <xf numFmtId="37" fontId="13" fillId="0" borderId="0" xfId="0" applyNumberFormat="1" applyFont="1" applyAlignment="1">
      <alignment horizontal="left"/>
    </xf>
    <xf numFmtId="37" fontId="1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vertical="top"/>
    </xf>
    <xf numFmtId="37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horizontal="center" vertical="center"/>
    </xf>
    <xf numFmtId="37" fontId="14" fillId="0" borderId="0" xfId="0" applyNumberFormat="1" applyFont="1" applyAlignment="1">
      <alignment horizontal="right" vertical="center"/>
    </xf>
    <xf numFmtId="37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37" fontId="14" fillId="0" borderId="4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37" fontId="14" fillId="0" borderId="5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center" vertical="center"/>
    </xf>
    <xf numFmtId="37" fontId="15" fillId="0" borderId="0" xfId="0" applyNumberFormat="1" applyFont="1" applyAlignment="1">
      <alignment horizontal="left"/>
    </xf>
    <xf numFmtId="37" fontId="10" fillId="0" borderId="4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center" vertical="center"/>
    </xf>
    <xf numFmtId="37" fontId="15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37" fontId="0" fillId="0" borderId="0" xfId="0" applyNumberFormat="1" applyAlignment="1">
      <alignment horizontal="left"/>
    </xf>
    <xf numFmtId="37" fontId="17" fillId="0" borderId="0" xfId="0" applyNumberFormat="1" applyFont="1" applyAlignment="1">
      <alignment horizontal="left"/>
    </xf>
    <xf numFmtId="37" fontId="9" fillId="0" borderId="0" xfId="0" applyNumberFormat="1" applyFont="1" applyAlignment="1">
      <alignment vertical="center"/>
    </xf>
    <xf numFmtId="37" fontId="18" fillId="0" borderId="0" xfId="0" applyNumberFormat="1" applyFont="1" applyAlignment="1">
      <alignment horizontal="left"/>
    </xf>
    <xf numFmtId="37" fontId="10" fillId="0" borderId="0" xfId="0" applyNumberFormat="1" applyFont="1" applyAlignment="1">
      <alignment vertical="center"/>
    </xf>
    <xf numFmtId="37" fontId="10" fillId="0" borderId="1" xfId="0" applyNumberFormat="1" applyFont="1" applyBorder="1" applyAlignment="1">
      <alignment vertical="center"/>
    </xf>
    <xf numFmtId="37" fontId="18" fillId="0" borderId="2" xfId="0" applyNumberFormat="1" applyFont="1" applyBorder="1" applyAlignment="1">
      <alignment horizontal="left"/>
    </xf>
    <xf numFmtId="37" fontId="17" fillId="0" borderId="0" xfId="0" applyNumberFormat="1" applyFont="1" applyAlignment="1">
      <alignment horizontal="center" vertical="center"/>
    </xf>
    <xf numFmtId="37" fontId="14" fillId="0" borderId="0" xfId="0" applyNumberFormat="1" applyFont="1" applyAlignment="1">
      <alignment horizontal="right" vertical="top"/>
    </xf>
    <xf numFmtId="37" fontId="14" fillId="0" borderId="0" xfId="0" applyNumberFormat="1" applyFont="1" applyAlignment="1">
      <alignment vertical="center"/>
    </xf>
    <xf numFmtId="37" fontId="10" fillId="0" borderId="4" xfId="0" applyNumberFormat="1" applyFont="1" applyBorder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3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" fontId="14" fillId="0" borderId="0" xfId="0" quotePrefix="1" applyNumberFormat="1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7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0" fillId="0" borderId="8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14" fillId="0" borderId="7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left"/>
    </xf>
    <xf numFmtId="37" fontId="14" fillId="0" borderId="0" xfId="0" quotePrefix="1" applyNumberFormat="1" applyFont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37" fontId="14" fillId="0" borderId="0" xfId="0" applyNumberFormat="1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37" fontId="14" fillId="0" borderId="0" xfId="0" applyNumberFormat="1" applyFont="1" applyFill="1" applyAlignment="1">
      <alignment horizontal="center" vertical="center"/>
    </xf>
    <xf numFmtId="37" fontId="14" fillId="0" borderId="4" xfId="0" applyNumberFormat="1" applyFont="1" applyFill="1" applyBorder="1" applyAlignment="1">
      <alignment horizontal="center" vertical="center"/>
    </xf>
    <xf numFmtId="37" fontId="14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left"/>
    </xf>
    <xf numFmtId="164" fontId="22" fillId="0" borderId="0" xfId="2" applyNumberFormat="1" applyFont="1" applyAlignment="1">
      <alignment horizontal="left"/>
    </xf>
    <xf numFmtId="164" fontId="15" fillId="0" borderId="0" xfId="2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37" fontId="11" fillId="0" borderId="0" xfId="0" applyNumberFormat="1" applyFont="1" applyAlignment="1">
      <alignment horizontal="center" vertical="center"/>
    </xf>
    <xf numFmtId="37" fontId="12" fillId="0" borderId="0" xfId="0" applyNumberFormat="1" applyFont="1" applyAlignment="1">
      <alignment horizontal="right" vertical="center" readingOrder="2"/>
    </xf>
    <xf numFmtId="37" fontId="10" fillId="0" borderId="4" xfId="0" applyNumberFormat="1" applyFont="1" applyBorder="1" applyAlignment="1">
      <alignment horizontal="center"/>
    </xf>
    <xf numFmtId="37" fontId="10" fillId="0" borderId="0" xfId="0" applyNumberFormat="1" applyFont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37" fontId="16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37" fontId="10" fillId="0" borderId="0" xfId="0" applyNumberFormat="1" applyFont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14" fillId="0" borderId="4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7" fontId="9" fillId="0" borderId="3" xfId="0" applyNumberFormat="1" applyFont="1" applyBorder="1" applyAlignment="1">
      <alignment horizontal="center" vertical="center"/>
    </xf>
    <xf numFmtId="37" fontId="9" fillId="0" borderId="4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164" fontId="13" fillId="0" borderId="0" xfId="2" applyNumberFormat="1" applyFont="1" applyAlignment="1">
      <alignment horizontal="left"/>
    </xf>
  </cellXfs>
  <cellStyles count="3">
    <cellStyle name="Comma" xfId="2" builtinId="3"/>
    <cellStyle name="Normal" xfId="0" builtinId="0"/>
    <cellStyle name="Normal 2 2" xfId="1" xr:uid="{F7BE6EB2-4FC8-44F8-BA20-42B0D21D33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A4056E88-1A3A-4A3E-BA2A-BEB8CCAA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288650" y="1181100"/>
          <a:ext cx="121539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0</xdr:row>
      <xdr:rowOff>190500</xdr:rowOff>
    </xdr:from>
    <xdr:to>
      <xdr:col>7</xdr:col>
      <xdr:colOff>400685</xdr:colOff>
      <xdr:row>15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5B1A7-ED4C-43EE-9AC0-3553E82A6EF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994315" y="190500"/>
          <a:ext cx="3813810" cy="344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1618-E06F-478D-91F6-D93EC57D790C}">
  <sheetPr>
    <pageSetUpPr fitToPage="1"/>
  </sheetPr>
  <dimension ref="A19:Q40"/>
  <sheetViews>
    <sheetView rightToLeft="1" view="pageBreakPreview" topLeftCell="A11" zoomScaleNormal="100" zoomScaleSheetLayoutView="100" workbookViewId="0">
      <selection activeCell="T21" sqref="T21"/>
    </sheetView>
  </sheetViews>
  <sheetFormatPr defaultColWidth="9.140625" defaultRowHeight="18.75" x14ac:dyDescent="0.45"/>
  <cols>
    <col min="1" max="16384" width="9.140625" style="2"/>
  </cols>
  <sheetData>
    <row r="19" spans="1:17" x14ac:dyDescent="0.45">
      <c r="Q19" s="3"/>
    </row>
    <row r="21" spans="1:17" ht="26.25" x14ac:dyDescent="0.6">
      <c r="A21" s="92" t="s">
        <v>96</v>
      </c>
      <c r="B21" s="93"/>
      <c r="C21" s="93"/>
      <c r="D21" s="93"/>
      <c r="E21" s="93"/>
      <c r="F21" s="93"/>
      <c r="G21" s="93"/>
      <c r="H21" s="93"/>
      <c r="I21" s="93"/>
    </row>
    <row r="22" spans="1:17" ht="26.25" x14ac:dyDescent="0.6">
      <c r="A22" s="92" t="s">
        <v>97</v>
      </c>
      <c r="B22" s="93"/>
      <c r="C22" s="93"/>
      <c r="D22" s="93"/>
      <c r="E22" s="93"/>
      <c r="F22" s="93"/>
      <c r="G22" s="93"/>
      <c r="H22" s="93"/>
      <c r="I22" s="93"/>
    </row>
    <row r="23" spans="1:17" ht="26.25" x14ac:dyDescent="0.6">
      <c r="A23" s="92" t="s">
        <v>98</v>
      </c>
      <c r="B23" s="93"/>
      <c r="C23" s="93"/>
      <c r="D23" s="93"/>
      <c r="E23" s="93"/>
      <c r="F23" s="93"/>
      <c r="G23" s="93"/>
      <c r="H23" s="93"/>
      <c r="I23" s="93"/>
    </row>
    <row r="24" spans="1:17" ht="26.25" x14ac:dyDescent="0.6">
      <c r="A24" s="92" t="s">
        <v>100</v>
      </c>
      <c r="B24" s="93"/>
      <c r="C24" s="93"/>
      <c r="D24" s="93"/>
      <c r="E24" s="93"/>
      <c r="F24" s="93"/>
      <c r="G24" s="93"/>
      <c r="H24" s="93"/>
      <c r="I24" s="93"/>
    </row>
    <row r="40" spans="5:5" x14ac:dyDescent="0.45">
      <c r="E40" s="4" t="s">
        <v>99</v>
      </c>
    </row>
  </sheetData>
  <mergeCells count="4">
    <mergeCell ref="A21:I21"/>
    <mergeCell ref="A22:I22"/>
    <mergeCell ref="A23:I23"/>
    <mergeCell ref="A24:I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1"/>
  <sheetViews>
    <sheetView rightToLeft="1" view="pageBreakPreview" zoomScale="60" zoomScaleNormal="100" workbookViewId="0">
      <selection activeCell="AB12" sqref="AB12"/>
    </sheetView>
  </sheetViews>
  <sheetFormatPr defaultColWidth="8.85546875" defaultRowHeight="15.75" x14ac:dyDescent="0.4"/>
  <cols>
    <col min="1" max="1" width="37.7109375" style="5" bestFit="1" customWidth="1"/>
    <col min="2" max="2" width="1.42578125" style="5" customWidth="1"/>
    <col min="3" max="3" width="20.7109375" style="5" bestFit="1" customWidth="1"/>
    <col min="4" max="4" width="1.42578125" style="5" customWidth="1"/>
    <col min="5" max="5" width="22.140625" style="5" bestFit="1" customWidth="1"/>
    <col min="6" max="6" width="1.42578125" style="5" customWidth="1"/>
    <col min="7" max="7" width="20.7109375" style="5" bestFit="1" customWidth="1"/>
    <col min="8" max="8" width="1.42578125" style="5" customWidth="1"/>
    <col min="9" max="9" width="19.42578125" style="5" customWidth="1"/>
    <col min="10" max="10" width="1.42578125" style="5" customWidth="1"/>
    <col min="11" max="11" width="25.140625" style="5" bestFit="1" customWidth="1"/>
    <col min="12" max="12" width="1.42578125" style="5" customWidth="1"/>
    <col min="13" max="13" width="20.7109375" style="5" bestFit="1" customWidth="1"/>
    <col min="14" max="14" width="1.42578125" style="5" customWidth="1"/>
    <col min="15" max="15" width="22.140625" style="5" bestFit="1" customWidth="1"/>
    <col min="16" max="16" width="1.42578125" style="5" customWidth="1"/>
    <col min="17" max="17" width="21.28515625" style="5" bestFit="1" customWidth="1"/>
    <col min="18" max="18" width="1.42578125" style="5" customWidth="1"/>
    <col min="19" max="19" width="19.42578125" style="5" customWidth="1"/>
    <col min="20" max="20" width="1.42578125" style="5" customWidth="1"/>
    <col min="21" max="21" width="25.140625" style="5" bestFit="1" customWidth="1"/>
    <col min="22" max="22" width="1.42578125" style="5" customWidth="1"/>
    <col min="23" max="16384" width="8.85546875" style="5"/>
  </cols>
  <sheetData>
    <row r="1" spans="1:21" ht="46.15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46.15" customHeight="1" x14ac:dyDescent="0.4">
      <c r="A2" s="103" t="str">
        <f>درآمد!A2</f>
        <v>صورت وضعیت درآمدها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46.15" customHeight="1" x14ac:dyDescent="0.4">
      <c r="A3" s="103" t="str">
        <f>درآمد!A3</f>
        <v>یک ماهه منتهی به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46.15" customHeight="1" x14ac:dyDescent="0.4"/>
    <row r="5" spans="1:21" ht="46.15" customHeight="1" x14ac:dyDescent="0.4">
      <c r="A5" s="108" t="s">
        <v>158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</row>
    <row r="6" spans="1:21" ht="46.15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46.15" customHeight="1" thickBot="1" x14ac:dyDescent="0.8">
      <c r="C7" s="100" t="s">
        <v>138</v>
      </c>
      <c r="D7" s="100"/>
      <c r="E7" s="100"/>
      <c r="F7" s="100"/>
      <c r="G7" s="100"/>
      <c r="H7" s="100"/>
      <c r="I7" s="100"/>
      <c r="J7" s="100"/>
      <c r="K7" s="100"/>
      <c r="M7" s="100" t="s">
        <v>139</v>
      </c>
      <c r="N7" s="100"/>
      <c r="O7" s="100"/>
      <c r="P7" s="100"/>
      <c r="Q7" s="100"/>
      <c r="R7" s="100"/>
      <c r="S7" s="100"/>
      <c r="T7" s="100"/>
      <c r="U7" s="100"/>
    </row>
    <row r="8" spans="1:21" ht="46.15" customHeight="1" thickBot="1" x14ac:dyDescent="0.8">
      <c r="A8" s="104" t="s">
        <v>159</v>
      </c>
      <c r="B8" s="32"/>
      <c r="C8" s="36" t="s">
        <v>78</v>
      </c>
      <c r="D8" s="32"/>
      <c r="E8" s="36" t="s">
        <v>75</v>
      </c>
      <c r="F8" s="32"/>
      <c r="G8" s="36" t="s">
        <v>76</v>
      </c>
      <c r="I8" s="105" t="s">
        <v>30</v>
      </c>
      <c r="J8" s="105"/>
      <c r="K8" s="105"/>
      <c r="M8" s="36" t="s">
        <v>78</v>
      </c>
      <c r="N8" s="60"/>
      <c r="O8" s="36" t="s">
        <v>75</v>
      </c>
      <c r="P8" s="60"/>
      <c r="Q8" s="36" t="s">
        <v>76</v>
      </c>
      <c r="S8" s="105" t="s">
        <v>30</v>
      </c>
      <c r="T8" s="105"/>
      <c r="U8" s="105"/>
    </row>
    <row r="9" spans="1:21" ht="46.15" customHeight="1" thickBot="1" x14ac:dyDescent="0.8">
      <c r="A9" s="105"/>
      <c r="B9" s="32"/>
      <c r="C9" s="29" t="s">
        <v>160</v>
      </c>
      <c r="D9" s="32"/>
      <c r="E9" s="29" t="s">
        <v>161</v>
      </c>
      <c r="F9" s="32"/>
      <c r="G9" s="29" t="s">
        <v>162</v>
      </c>
      <c r="I9" s="29" t="s">
        <v>60</v>
      </c>
      <c r="J9" s="60"/>
      <c r="K9" s="29" t="s">
        <v>66</v>
      </c>
      <c r="M9" s="29" t="s">
        <v>160</v>
      </c>
      <c r="N9" s="32"/>
      <c r="O9" s="29" t="s">
        <v>161</v>
      </c>
      <c r="P9" s="32"/>
      <c r="Q9" s="29" t="s">
        <v>162</v>
      </c>
      <c r="S9" s="29" t="s">
        <v>60</v>
      </c>
      <c r="T9" s="60"/>
      <c r="U9" s="29" t="s">
        <v>66</v>
      </c>
    </row>
    <row r="10" spans="1:21" ht="46.15" customHeight="1" x14ac:dyDescent="0.4">
      <c r="A10" s="25" t="s">
        <v>79</v>
      </c>
      <c r="C10" s="28">
        <v>0</v>
      </c>
      <c r="D10" s="27"/>
      <c r="E10" s="28">
        <v>0</v>
      </c>
      <c r="F10" s="27"/>
      <c r="G10" s="28">
        <v>0</v>
      </c>
      <c r="H10" s="27"/>
      <c r="I10" s="63">
        <v>0</v>
      </c>
      <c r="J10" s="27"/>
      <c r="K10" s="15">
        <v>0</v>
      </c>
      <c r="L10" s="27"/>
      <c r="M10" s="28">
        <v>48524</v>
      </c>
      <c r="N10" s="27"/>
      <c r="O10" s="28">
        <v>0</v>
      </c>
      <c r="P10" s="27"/>
      <c r="Q10" s="28">
        <v>4533007</v>
      </c>
      <c r="R10" s="27"/>
      <c r="S10" s="63">
        <f>SUM(M10:Q10)</f>
        <v>4581531</v>
      </c>
      <c r="U10" s="15">
        <f>S10/$S$12</f>
        <v>0.62376918232126344</v>
      </c>
    </row>
    <row r="11" spans="1:21" ht="46.15" customHeight="1" thickBot="1" x14ac:dyDescent="0.45">
      <c r="A11" s="25" t="s">
        <v>55</v>
      </c>
      <c r="C11" s="59">
        <v>832258</v>
      </c>
      <c r="D11" s="27"/>
      <c r="E11" s="59">
        <v>0</v>
      </c>
      <c r="F11" s="27"/>
      <c r="G11" s="59">
        <v>1931125</v>
      </c>
      <c r="H11" s="27"/>
      <c r="I11" s="59">
        <f>SUM(C11:G11)</f>
        <v>2763383</v>
      </c>
      <c r="J11" s="27"/>
      <c r="K11" s="51">
        <f>I11/$I$12</f>
        <v>1</v>
      </c>
      <c r="L11" s="27"/>
      <c r="M11" s="59">
        <v>832258</v>
      </c>
      <c r="N11" s="27"/>
      <c r="O11" s="59">
        <v>0</v>
      </c>
      <c r="P11" s="27"/>
      <c r="Q11" s="59">
        <v>1931125</v>
      </c>
      <c r="R11" s="27"/>
      <c r="S11" s="59">
        <f>SUM(M11:Q11)</f>
        <v>2763383</v>
      </c>
      <c r="U11" s="17">
        <f>S11/$S$12</f>
        <v>0.37623081767873662</v>
      </c>
    </row>
    <row r="12" spans="1:21" ht="46.15" customHeight="1" thickBot="1" x14ac:dyDescent="0.45">
      <c r="A12" s="25" t="s">
        <v>30</v>
      </c>
      <c r="C12" s="57">
        <f>SUM(C10:C11)</f>
        <v>832258</v>
      </c>
      <c r="D12" s="27"/>
      <c r="E12" s="57">
        <f>SUM(E10:E11)</f>
        <v>0</v>
      </c>
      <c r="F12" s="27"/>
      <c r="G12" s="57">
        <f>SUM(G10:G11)</f>
        <v>1931125</v>
      </c>
      <c r="H12" s="27"/>
      <c r="I12" s="57">
        <f>SUM(I10:I11)</f>
        <v>2763383</v>
      </c>
      <c r="J12" s="27"/>
      <c r="K12" s="52">
        <f>SUM(K10:K11)</f>
        <v>1</v>
      </c>
      <c r="L12" s="27"/>
      <c r="M12" s="57">
        <f>SUM(M10:M11)</f>
        <v>880782</v>
      </c>
      <c r="N12" s="27"/>
      <c r="O12" s="57">
        <v>0</v>
      </c>
      <c r="P12" s="27"/>
      <c r="Q12" s="57">
        <f>SUM(Q10:Q11)</f>
        <v>6464132</v>
      </c>
      <c r="R12" s="27"/>
      <c r="S12" s="57">
        <f>SUM(S10:S11)</f>
        <v>7344914</v>
      </c>
      <c r="U12" s="52">
        <f>SUM(U10:U11)</f>
        <v>1</v>
      </c>
    </row>
    <row r="13" spans="1:21" ht="16.5" thickTop="1" x14ac:dyDescent="0.4"/>
    <row r="14" spans="1:21" ht="24.75" hidden="1" x14ac:dyDescent="0.4">
      <c r="C14" s="28">
        <f>'درآمد سود سهام و صندوق و اوراق'!C31</f>
        <v>832258</v>
      </c>
      <c r="D14" s="28"/>
      <c r="E14" s="28"/>
      <c r="F14" s="28"/>
      <c r="G14" s="28">
        <f>'درآمد ناشی از فروش اوراق'!I10</f>
        <v>1931125</v>
      </c>
      <c r="H14" s="28"/>
      <c r="I14" s="28">
        <f>C14+G14</f>
        <v>2763383</v>
      </c>
      <c r="M14" s="28">
        <f>'درآمد سود سهام و صندوق و اوراق'!I31</f>
        <v>880782</v>
      </c>
      <c r="N14" s="28"/>
      <c r="O14" s="28"/>
      <c r="P14" s="28"/>
      <c r="Q14" s="28">
        <f>'درآمد ناشی از فروش اوراق'!Q10</f>
        <v>6464132</v>
      </c>
      <c r="R14" s="28"/>
      <c r="S14" s="28">
        <f>M14+Q14</f>
        <v>7344914</v>
      </c>
    </row>
    <row r="15" spans="1:21" ht="24.75" hidden="1" x14ac:dyDescent="0.4">
      <c r="C15" s="28">
        <f>C14-C12</f>
        <v>0</v>
      </c>
      <c r="D15" s="28"/>
      <c r="E15" s="28"/>
      <c r="F15" s="28"/>
      <c r="G15" s="28">
        <f>G14-G12</f>
        <v>0</v>
      </c>
      <c r="H15" s="28"/>
      <c r="I15" s="28">
        <f>I14-I12</f>
        <v>0</v>
      </c>
      <c r="M15" s="28">
        <f>M14-M12</f>
        <v>0</v>
      </c>
      <c r="N15" s="28"/>
      <c r="O15" s="28"/>
      <c r="P15" s="28"/>
      <c r="Q15" s="28">
        <f>Q14-Q12</f>
        <v>0</v>
      </c>
      <c r="R15" s="28"/>
      <c r="S15" s="28">
        <f>S14-S12</f>
        <v>0</v>
      </c>
    </row>
    <row r="16" spans="1:21" ht="24.75" hidden="1" x14ac:dyDescent="0.4">
      <c r="M16" s="27" t="s">
        <v>186</v>
      </c>
      <c r="N16" s="28"/>
      <c r="O16" s="28"/>
      <c r="P16" s="28"/>
      <c r="Q16" s="27" t="s">
        <v>186</v>
      </c>
      <c r="R16" s="28"/>
      <c r="S16" s="28"/>
    </row>
    <row r="17" spans="13:17" ht="24.75" hidden="1" x14ac:dyDescent="0.4">
      <c r="M17" s="27" t="s">
        <v>192</v>
      </c>
      <c r="Q17" s="27" t="s">
        <v>189</v>
      </c>
    </row>
    <row r="18" spans="13:17" ht="21.75" hidden="1" x14ac:dyDescent="0.4">
      <c r="M18" s="82" t="s">
        <v>187</v>
      </c>
      <c r="Q18" s="82" t="s">
        <v>187</v>
      </c>
    </row>
    <row r="19" spans="13:17" ht="24.75" x14ac:dyDescent="0.4">
      <c r="M19" s="28"/>
      <c r="N19" s="28"/>
      <c r="O19" s="28"/>
      <c r="P19" s="28"/>
      <c r="Q19" s="28"/>
    </row>
    <row r="20" spans="13:17" ht="24.75" x14ac:dyDescent="0.4">
      <c r="M20" s="28"/>
      <c r="N20" s="28"/>
      <c r="O20" s="28"/>
      <c r="P20" s="28"/>
      <c r="Q20" s="28"/>
    </row>
    <row r="21" spans="13:17" ht="24.75" x14ac:dyDescent="0.4">
      <c r="M21" s="28"/>
      <c r="N21" s="28"/>
      <c r="O21" s="28"/>
      <c r="P21" s="28"/>
      <c r="Q21" s="28"/>
    </row>
  </sheetData>
  <sortState xmlns:xlrd2="http://schemas.microsoft.com/office/spreadsheetml/2017/richdata2" ref="A10:U11">
    <sortCondition descending="1" ref="S10:S11"/>
  </sortState>
  <mergeCells count="10">
    <mergeCell ref="S8:U8"/>
    <mergeCell ref="M7:U7"/>
    <mergeCell ref="A1:U1"/>
    <mergeCell ref="A2:U2"/>
    <mergeCell ref="A3:U3"/>
    <mergeCell ref="A5:U5"/>
    <mergeCell ref="C6:U6"/>
    <mergeCell ref="I8:K8"/>
    <mergeCell ref="C7:K7"/>
    <mergeCell ref="A8:A9"/>
  </mergeCells>
  <pageMargins left="0.39" right="0.39" top="0.39" bottom="0.39" header="0" footer="0"/>
  <pageSetup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0"/>
  <sheetViews>
    <sheetView rightToLeft="1" view="pageBreakPreview" zoomScale="60" zoomScaleNormal="100" workbookViewId="0">
      <selection activeCell="G20" sqref="G20"/>
    </sheetView>
  </sheetViews>
  <sheetFormatPr defaultColWidth="8.85546875" defaultRowHeight="15.75" x14ac:dyDescent="0.4"/>
  <cols>
    <col min="1" max="1" width="44.28515625" style="5" bestFit="1" customWidth="1"/>
    <col min="2" max="2" width="1.42578125" style="5" customWidth="1"/>
    <col min="3" max="3" width="43.28515625" style="5" customWidth="1"/>
    <col min="4" max="4" width="1.42578125" style="5" customWidth="1"/>
    <col min="5" max="5" width="36" style="5" customWidth="1"/>
    <col min="6" max="6" width="1.42578125" style="5" customWidth="1"/>
    <col min="7" max="7" width="41.7109375" style="5" customWidth="1"/>
    <col min="8" max="8" width="1.42578125" style="5" customWidth="1"/>
    <col min="9" max="9" width="34.7109375" style="5" customWidth="1"/>
    <col min="10" max="10" width="1.42578125" style="5" customWidth="1"/>
    <col min="11" max="11" width="20.42578125" style="5" customWidth="1"/>
    <col min="12" max="16384" width="8.85546875" style="5"/>
  </cols>
  <sheetData>
    <row r="1" spans="1:9" ht="40.15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</row>
    <row r="2" spans="1:9" ht="40.15" customHeight="1" x14ac:dyDescent="0.4">
      <c r="A2" s="103" t="str">
        <f>درآمد!A2</f>
        <v>صورت وضعیت درآمدها</v>
      </c>
      <c r="B2" s="103"/>
      <c r="C2" s="103"/>
      <c r="D2" s="103"/>
      <c r="E2" s="103"/>
      <c r="F2" s="103"/>
      <c r="G2" s="103"/>
      <c r="H2" s="103"/>
      <c r="I2" s="103"/>
    </row>
    <row r="3" spans="1:9" ht="40.15" customHeight="1" x14ac:dyDescent="0.4">
      <c r="A3" s="103" t="str">
        <f>درآمد!A3</f>
        <v>یک ماهه منتهی به 31 خرداد 1404</v>
      </c>
      <c r="B3" s="103"/>
      <c r="C3" s="103"/>
      <c r="D3" s="103"/>
      <c r="E3" s="103"/>
      <c r="F3" s="103"/>
      <c r="G3" s="103"/>
      <c r="H3" s="103"/>
      <c r="I3" s="103"/>
    </row>
    <row r="4" spans="1:9" ht="40.15" customHeight="1" x14ac:dyDescent="0.4"/>
    <row r="5" spans="1:9" ht="40.15" customHeight="1" x14ac:dyDescent="0.4">
      <c r="A5" s="108" t="s">
        <v>163</v>
      </c>
      <c r="B5" s="108"/>
      <c r="C5" s="108"/>
      <c r="D5" s="108"/>
      <c r="E5" s="108"/>
      <c r="F5" s="108"/>
      <c r="G5" s="108"/>
      <c r="H5" s="108"/>
      <c r="I5" s="108"/>
    </row>
    <row r="6" spans="1:9" ht="40.15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</row>
    <row r="7" spans="1:9" ht="40.15" customHeight="1" thickBot="1" x14ac:dyDescent="0.8">
      <c r="A7" s="60"/>
      <c r="B7" s="60"/>
      <c r="C7" s="100" t="s">
        <v>138</v>
      </c>
      <c r="D7" s="100"/>
      <c r="E7" s="100"/>
      <c r="F7" s="65"/>
      <c r="G7" s="100" t="s">
        <v>139</v>
      </c>
      <c r="H7" s="100"/>
      <c r="I7" s="100"/>
    </row>
    <row r="8" spans="1:9" ht="57" customHeight="1" x14ac:dyDescent="0.75">
      <c r="A8" s="104" t="s">
        <v>80</v>
      </c>
      <c r="B8" s="60"/>
      <c r="C8" s="53" t="s">
        <v>81</v>
      </c>
      <c r="D8" s="60"/>
      <c r="E8" s="106" t="s">
        <v>82</v>
      </c>
      <c r="F8" s="60"/>
      <c r="G8" s="53" t="s">
        <v>81</v>
      </c>
      <c r="H8" s="60"/>
      <c r="I8" s="106" t="s">
        <v>82</v>
      </c>
    </row>
    <row r="9" spans="1:9" ht="36.4" customHeight="1" thickBot="1" x14ac:dyDescent="0.8">
      <c r="A9" s="105"/>
      <c r="B9" s="60"/>
      <c r="C9" s="37" t="s">
        <v>164</v>
      </c>
      <c r="D9" s="60"/>
      <c r="E9" s="107"/>
      <c r="F9" s="60"/>
      <c r="G9" s="37" t="s">
        <v>164</v>
      </c>
      <c r="H9" s="60"/>
      <c r="I9" s="107"/>
    </row>
    <row r="10" spans="1:9" ht="40.15" customHeight="1" x14ac:dyDescent="0.4">
      <c r="A10" s="64" t="s">
        <v>128</v>
      </c>
      <c r="C10" s="28">
        <v>54041172</v>
      </c>
      <c r="D10" s="27"/>
      <c r="E10" s="15">
        <f>C10/$C$12</f>
        <v>0.91359391157975456</v>
      </c>
      <c r="F10" s="27"/>
      <c r="G10" s="28">
        <v>823837965</v>
      </c>
      <c r="H10" s="27"/>
      <c r="I10" s="15">
        <f>G10/$G$12</f>
        <v>0.98787561710167382</v>
      </c>
    </row>
    <row r="11" spans="1:9" ht="40.15" customHeight="1" thickBot="1" x14ac:dyDescent="0.45">
      <c r="A11" s="64" t="s">
        <v>127</v>
      </c>
      <c r="C11" s="59">
        <v>5111118</v>
      </c>
      <c r="D11" s="27"/>
      <c r="E11" s="17">
        <f>C11/$C$12</f>
        <v>8.6406088420245442E-2</v>
      </c>
      <c r="F11" s="27"/>
      <c r="G11" s="59">
        <v>10111118</v>
      </c>
      <c r="H11" s="27"/>
      <c r="I11" s="17">
        <f>G11/$G$12</f>
        <v>1.212438289832618E-2</v>
      </c>
    </row>
    <row r="12" spans="1:9" ht="40.15" customHeight="1" thickBot="1" x14ac:dyDescent="0.45">
      <c r="A12" s="64" t="s">
        <v>30</v>
      </c>
      <c r="C12" s="57">
        <f>SUM(C10:C11)</f>
        <v>59152290</v>
      </c>
      <c r="D12" s="27"/>
      <c r="E12" s="52">
        <f>SUM(E10:E11)</f>
        <v>1</v>
      </c>
      <c r="F12" s="27"/>
      <c r="G12" s="57">
        <f>SUM(G10:G11)</f>
        <v>833949083</v>
      </c>
      <c r="H12" s="27"/>
      <c r="I12" s="52">
        <f>SUM(I10:I11)</f>
        <v>1</v>
      </c>
    </row>
    <row r="13" spans="1:9" ht="16.5" thickTop="1" x14ac:dyDescent="0.4"/>
    <row r="14" spans="1:9" ht="24.75" hidden="1" x14ac:dyDescent="0.4">
      <c r="C14" s="28">
        <f>'سود سپرده بانکی'!C11</f>
        <v>59152290</v>
      </c>
      <c r="D14" s="28"/>
      <c r="E14" s="28"/>
      <c r="F14" s="28"/>
      <c r="G14" s="28">
        <f>'سود سپرده بانکی'!I11</f>
        <v>833949083</v>
      </c>
      <c r="H14" s="28"/>
      <c r="I14" s="28"/>
    </row>
    <row r="15" spans="1:9" ht="24.75" hidden="1" x14ac:dyDescent="0.4">
      <c r="C15" s="28">
        <f>C14-C12</f>
        <v>0</v>
      </c>
      <c r="D15" s="28"/>
      <c r="E15" s="28"/>
      <c r="F15" s="28"/>
      <c r="G15" s="28">
        <f>G14-G12</f>
        <v>0</v>
      </c>
      <c r="H15" s="28"/>
      <c r="I15" s="28"/>
    </row>
    <row r="16" spans="1:9" ht="24.75" hidden="1" x14ac:dyDescent="0.4">
      <c r="C16" s="28"/>
      <c r="D16" s="28"/>
      <c r="E16" s="28"/>
      <c r="F16" s="28"/>
      <c r="G16" s="27" t="s">
        <v>186</v>
      </c>
      <c r="H16" s="28"/>
      <c r="I16" s="28"/>
    </row>
    <row r="17" spans="7:7" ht="24.75" hidden="1" x14ac:dyDescent="0.4">
      <c r="G17" s="27" t="s">
        <v>193</v>
      </c>
    </row>
    <row r="18" spans="7:7" ht="21.75" hidden="1" x14ac:dyDescent="0.4">
      <c r="G18" s="82" t="s">
        <v>187</v>
      </c>
    </row>
    <row r="20" spans="7:7" ht="24.75" x14ac:dyDescent="0.6">
      <c r="G20" s="87"/>
    </row>
  </sheetData>
  <sortState xmlns:xlrd2="http://schemas.microsoft.com/office/spreadsheetml/2017/richdata2" ref="A10:I11">
    <sortCondition descending="1" ref="G10:G11"/>
  </sortState>
  <mergeCells count="10">
    <mergeCell ref="E8:E9"/>
    <mergeCell ref="I8:I9"/>
    <mergeCell ref="A8:A9"/>
    <mergeCell ref="A1:I1"/>
    <mergeCell ref="A2:I2"/>
    <mergeCell ref="A3:I3"/>
    <mergeCell ref="C6:I6"/>
    <mergeCell ref="A5:I5"/>
    <mergeCell ref="C7:E7"/>
    <mergeCell ref="G7:I7"/>
  </mergeCells>
  <pageMargins left="0.39" right="0.39" top="0.39" bottom="0.39" header="0" footer="0"/>
  <pageSetup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rightToLeft="1" view="pageBreakPreview" zoomScale="60" zoomScaleNormal="100" workbookViewId="0">
      <selection activeCell="H8" sqref="H8"/>
    </sheetView>
  </sheetViews>
  <sheetFormatPr defaultColWidth="8.85546875" defaultRowHeight="15.75" x14ac:dyDescent="0.4"/>
  <cols>
    <col min="1" max="1" width="51.7109375" style="5" customWidth="1"/>
    <col min="2" max="2" width="1.42578125" style="5" customWidth="1"/>
    <col min="3" max="3" width="46" style="5" customWidth="1"/>
    <col min="4" max="4" width="1.42578125" style="5" customWidth="1"/>
    <col min="5" max="5" width="47.42578125" style="5" customWidth="1"/>
    <col min="6" max="6" width="1.42578125" style="5" customWidth="1"/>
    <col min="7" max="7" width="8.85546875" style="5"/>
    <col min="8" max="8" width="19.85546875" style="5" bestFit="1" customWidth="1"/>
    <col min="9" max="16384" width="8.85546875" style="5"/>
  </cols>
  <sheetData>
    <row r="1" spans="1:8" ht="40.15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</row>
    <row r="2" spans="1:8" ht="40.15" customHeight="1" x14ac:dyDescent="0.4">
      <c r="A2" s="103" t="str">
        <f>درآمد!A2</f>
        <v>صورت وضعیت درآمدها</v>
      </c>
      <c r="B2" s="103"/>
      <c r="C2" s="103"/>
      <c r="D2" s="103"/>
      <c r="E2" s="103"/>
    </row>
    <row r="3" spans="1:8" ht="40.15" customHeight="1" x14ac:dyDescent="0.4">
      <c r="A3" s="103" t="str">
        <f>درآمد!A3</f>
        <v>یک ماهه منتهی به 31 خرداد 1404</v>
      </c>
      <c r="B3" s="103"/>
      <c r="C3" s="103"/>
      <c r="D3" s="103"/>
      <c r="E3" s="103"/>
    </row>
    <row r="4" spans="1:8" ht="40.15" customHeight="1" x14ac:dyDescent="0.4"/>
    <row r="5" spans="1:8" ht="39.6" customHeight="1" x14ac:dyDescent="0.4">
      <c r="A5" s="108" t="s">
        <v>165</v>
      </c>
      <c r="B5" s="108"/>
      <c r="C5" s="108"/>
      <c r="D5" s="108"/>
      <c r="E5" s="108"/>
    </row>
    <row r="6" spans="1:8" ht="39.6" customHeight="1" x14ac:dyDescent="0.75">
      <c r="A6" s="1"/>
      <c r="B6" s="1"/>
      <c r="C6" s="101" t="s">
        <v>104</v>
      </c>
      <c r="D6" s="101"/>
      <c r="E6" s="101"/>
    </row>
    <row r="7" spans="1:8" ht="39.6" customHeight="1" thickBot="1" x14ac:dyDescent="0.8">
      <c r="A7" s="26" t="s">
        <v>72</v>
      </c>
      <c r="B7" s="66"/>
      <c r="C7" s="26" t="s">
        <v>138</v>
      </c>
      <c r="D7" s="66"/>
      <c r="E7" s="26" t="s">
        <v>139</v>
      </c>
    </row>
    <row r="8" spans="1:8" ht="39.6" customHeight="1" thickBot="1" x14ac:dyDescent="0.65">
      <c r="A8" s="25" t="s">
        <v>166</v>
      </c>
      <c r="C8" s="74">
        <v>0</v>
      </c>
      <c r="D8" s="27"/>
      <c r="E8" s="74">
        <v>82488767011</v>
      </c>
      <c r="H8" s="87"/>
    </row>
    <row r="9" spans="1:8" ht="16.5" thickTop="1" x14ac:dyDescent="0.4"/>
    <row r="10" spans="1:8" ht="24.75" hidden="1" x14ac:dyDescent="0.4">
      <c r="E10" s="27" t="s">
        <v>186</v>
      </c>
    </row>
    <row r="11" spans="1:8" ht="24.75" hidden="1" x14ac:dyDescent="0.4">
      <c r="E11" s="27" t="s">
        <v>193</v>
      </c>
    </row>
    <row r="12" spans="1:8" ht="21.75" hidden="1" x14ac:dyDescent="0.4">
      <c r="E12" s="82" t="s">
        <v>187</v>
      </c>
    </row>
  </sheetData>
  <mergeCells count="5">
    <mergeCell ref="A5:E5"/>
    <mergeCell ref="A1:E1"/>
    <mergeCell ref="A2:E2"/>
    <mergeCell ref="A3:E3"/>
    <mergeCell ref="C6:E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3"/>
  <sheetViews>
    <sheetView rightToLeft="1" view="pageBreakPreview" topLeftCell="A16" zoomScale="60" zoomScaleNormal="100" workbookViewId="0">
      <selection activeCell="AC29" sqref="AC29"/>
    </sheetView>
  </sheetViews>
  <sheetFormatPr defaultColWidth="8.85546875" defaultRowHeight="15.75" x14ac:dyDescent="0.4"/>
  <cols>
    <col min="1" max="1" width="52.28515625" style="6" customWidth="1"/>
    <col min="2" max="2" width="1.42578125" style="6" customWidth="1"/>
    <col min="3" max="3" width="40.28515625" style="6" customWidth="1"/>
    <col min="4" max="4" width="1.42578125" style="6" customWidth="1"/>
    <col min="5" max="5" width="48.42578125" style="6" customWidth="1"/>
    <col min="6" max="6" width="1.42578125" style="6" customWidth="1"/>
    <col min="7" max="7" width="39.28515625" style="6" customWidth="1"/>
    <col min="8" max="8" width="1.42578125" style="6" customWidth="1"/>
    <col min="9" max="9" width="41.28515625" style="6" customWidth="1"/>
    <col min="10" max="10" width="1.42578125" style="6" customWidth="1"/>
    <col min="11" max="11" width="29.85546875" style="6" customWidth="1"/>
    <col min="12" max="12" width="1.42578125" style="6" customWidth="1"/>
    <col min="13" max="13" width="30" style="6" customWidth="1"/>
    <col min="14" max="14" width="1.42578125" style="6" customWidth="1"/>
    <col min="15" max="15" width="24" style="6" hidden="1" customWidth="1"/>
    <col min="16" max="16" width="22.7109375" style="6" hidden="1" customWidth="1"/>
    <col min="17" max="17" width="24" style="6" hidden="1" customWidth="1"/>
    <col min="18" max="18" width="1.28515625" style="6" hidden="1" customWidth="1"/>
    <col min="19" max="21" width="24" style="6" hidden="1" customWidth="1"/>
    <col min="22" max="22" width="14.7109375" style="6" hidden="1" customWidth="1"/>
    <col min="23" max="23" width="22.7109375" style="6" hidden="1" customWidth="1"/>
    <col min="24" max="24" width="1.5703125" style="6" hidden="1" customWidth="1"/>
    <col min="25" max="25" width="24" style="6" hidden="1" customWidth="1"/>
    <col min="26" max="26" width="0" style="6" hidden="1" customWidth="1"/>
    <col min="27" max="27" width="29.5703125" style="6" customWidth="1"/>
    <col min="28" max="16384" width="8.85546875" style="6"/>
  </cols>
  <sheetData>
    <row r="1" spans="1:27" ht="39.6" customHeight="1" x14ac:dyDescent="0.4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7" ht="39.6" customHeight="1" x14ac:dyDescent="0.4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27" ht="39.6" customHeight="1" x14ac:dyDescent="0.4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27" ht="39.6" customHeight="1" x14ac:dyDescent="0.4"/>
    <row r="5" spans="1:27" ht="39.6" customHeight="1" x14ac:dyDescent="0.4">
      <c r="A5" s="95" t="s">
        <v>167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27" ht="39.6" customHeight="1" x14ac:dyDescent="0.75">
      <c r="A6" s="8"/>
      <c r="B6" s="8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27" ht="39.6" customHeight="1" thickBot="1" x14ac:dyDescent="0.8">
      <c r="A7" s="114" t="s">
        <v>31</v>
      </c>
      <c r="C7" s="96" t="s">
        <v>138</v>
      </c>
      <c r="D7" s="96"/>
      <c r="E7" s="96"/>
      <c r="F7" s="96"/>
      <c r="G7" s="96"/>
      <c r="H7" s="20"/>
      <c r="I7" s="96" t="s">
        <v>139</v>
      </c>
      <c r="J7" s="96"/>
      <c r="K7" s="96"/>
      <c r="L7" s="96"/>
      <c r="M7" s="96"/>
    </row>
    <row r="8" spans="1:27" ht="39.6" customHeight="1" thickBot="1" x14ac:dyDescent="0.65">
      <c r="A8" s="115"/>
      <c r="C8" s="67" t="s">
        <v>83</v>
      </c>
      <c r="D8" s="75"/>
      <c r="E8" s="67" t="s">
        <v>84</v>
      </c>
      <c r="F8" s="75"/>
      <c r="G8" s="67" t="s">
        <v>85</v>
      </c>
      <c r="H8" s="75"/>
      <c r="I8" s="67" t="s">
        <v>83</v>
      </c>
      <c r="J8" s="75"/>
      <c r="K8" s="67" t="s">
        <v>84</v>
      </c>
      <c r="L8" s="75"/>
      <c r="M8" s="67" t="s">
        <v>85</v>
      </c>
    </row>
    <row r="9" spans="1:27" ht="39.6" customHeight="1" x14ac:dyDescent="0.4">
      <c r="A9" s="13" t="s">
        <v>19</v>
      </c>
      <c r="C9" s="14">
        <v>1732386651960</v>
      </c>
      <c r="D9" s="14"/>
      <c r="E9" s="14">
        <v>-124449899346</v>
      </c>
      <c r="F9" s="14"/>
      <c r="G9" s="14">
        <f>SUM(C9:E9)</f>
        <v>1607936752614</v>
      </c>
      <c r="H9" s="14"/>
      <c r="I9" s="14">
        <v>1732386651960</v>
      </c>
      <c r="J9" s="14"/>
      <c r="K9" s="14">
        <v>-124449899346</v>
      </c>
      <c r="L9" s="14"/>
      <c r="M9" s="14">
        <f>SUM(I9:K9)</f>
        <v>1607936752614</v>
      </c>
      <c r="O9" s="14">
        <v>1732386651960</v>
      </c>
      <c r="P9" s="14">
        <f>O9-I9</f>
        <v>0</v>
      </c>
      <c r="Q9" s="14">
        <v>-124449899346</v>
      </c>
      <c r="R9" s="14"/>
      <c r="S9" s="14">
        <f>O9+Q9</f>
        <v>1607936752614</v>
      </c>
      <c r="T9" s="14">
        <f>S9-M9</f>
        <v>0</v>
      </c>
      <c r="U9" s="14">
        <v>1732386651960</v>
      </c>
      <c r="V9" s="14">
        <f>U9-C9</f>
        <v>0</v>
      </c>
      <c r="W9" s="14">
        <v>-124449899346</v>
      </c>
      <c r="X9" s="14"/>
      <c r="Y9" s="14">
        <f>U9+W9</f>
        <v>1607936752614</v>
      </c>
      <c r="Z9" s="14">
        <f>Y9-G9</f>
        <v>0</v>
      </c>
      <c r="AA9" s="14"/>
    </row>
    <row r="10" spans="1:27" ht="39.6" customHeight="1" x14ac:dyDescent="0.4">
      <c r="A10" s="13" t="s">
        <v>25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666554783440</v>
      </c>
      <c r="J10" s="14"/>
      <c r="K10" s="14">
        <v>0</v>
      </c>
      <c r="L10" s="14"/>
      <c r="M10" s="14">
        <f t="shared" ref="M10:M14" si="0">SUM(I10:K10)</f>
        <v>666554783440</v>
      </c>
      <c r="O10" s="14">
        <v>666554783440</v>
      </c>
      <c r="P10" s="14">
        <f t="shared" ref="P10:P14" si="1">O10-I10</f>
        <v>0</v>
      </c>
      <c r="Q10" s="14"/>
      <c r="R10" s="14"/>
      <c r="S10" s="14">
        <f t="shared" ref="S10:S14" si="2">O10+Q10</f>
        <v>666554783440</v>
      </c>
      <c r="T10" s="14">
        <f t="shared" ref="T10:T15" si="3">S10-M10</f>
        <v>0</v>
      </c>
      <c r="U10" s="14" t="s">
        <v>40</v>
      </c>
      <c r="V10" s="14" t="s">
        <v>40</v>
      </c>
      <c r="W10" s="14" t="s">
        <v>40</v>
      </c>
      <c r="X10" s="14"/>
      <c r="Y10" s="14" t="s">
        <v>40</v>
      </c>
      <c r="Z10" s="14" t="s">
        <v>40</v>
      </c>
      <c r="AA10" s="14"/>
    </row>
    <row r="11" spans="1:27" ht="39.6" customHeight="1" x14ac:dyDescent="0.4">
      <c r="A11" s="13" t="s">
        <v>28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234280231650</v>
      </c>
      <c r="J11" s="14"/>
      <c r="K11" s="14">
        <v>-8802882798</v>
      </c>
      <c r="L11" s="14"/>
      <c r="M11" s="14">
        <f t="shared" si="0"/>
        <v>225477348852</v>
      </c>
      <c r="O11" s="14">
        <v>234280231650</v>
      </c>
      <c r="P11" s="14">
        <f t="shared" si="1"/>
        <v>0</v>
      </c>
      <c r="Q11" s="14">
        <v>-8802882798</v>
      </c>
      <c r="R11" s="14"/>
      <c r="S11" s="14">
        <f t="shared" si="2"/>
        <v>225477348852</v>
      </c>
      <c r="T11" s="14">
        <f t="shared" si="3"/>
        <v>0</v>
      </c>
      <c r="U11" s="14" t="s">
        <v>40</v>
      </c>
      <c r="V11" s="14" t="s">
        <v>40</v>
      </c>
      <c r="W11" s="14" t="s">
        <v>40</v>
      </c>
      <c r="X11" s="14"/>
      <c r="Y11" s="14" t="s">
        <v>40</v>
      </c>
      <c r="Z11" s="14" t="s">
        <v>40</v>
      </c>
      <c r="AA11" s="14"/>
    </row>
    <row r="12" spans="1:27" ht="39.6" customHeight="1" x14ac:dyDescent="0.4">
      <c r="A12" s="13" t="s">
        <v>15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v>105363890904</v>
      </c>
      <c r="J12" s="14"/>
      <c r="K12" s="14">
        <v>-2190664398</v>
      </c>
      <c r="L12" s="14"/>
      <c r="M12" s="14">
        <f t="shared" si="0"/>
        <v>103173226506</v>
      </c>
      <c r="O12" s="14">
        <v>105363890904</v>
      </c>
      <c r="P12" s="14">
        <f t="shared" si="1"/>
        <v>0</v>
      </c>
      <c r="Q12" s="14">
        <v>-2190664398</v>
      </c>
      <c r="R12" s="14"/>
      <c r="S12" s="14">
        <f t="shared" si="2"/>
        <v>103173226506</v>
      </c>
      <c r="T12" s="14">
        <f t="shared" si="3"/>
        <v>0</v>
      </c>
      <c r="U12" s="76" t="s">
        <v>40</v>
      </c>
      <c r="V12" s="14" t="s">
        <v>40</v>
      </c>
      <c r="W12" s="76" t="s">
        <v>40</v>
      </c>
      <c r="X12" s="76"/>
      <c r="Y12" s="14" t="s">
        <v>40</v>
      </c>
      <c r="Z12" s="14" t="s">
        <v>40</v>
      </c>
      <c r="AA12" s="14"/>
    </row>
    <row r="13" spans="1:27" ht="39.6" customHeight="1" x14ac:dyDescent="0.4">
      <c r="A13" s="13" t="s">
        <v>106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60451632540</v>
      </c>
      <c r="J13" s="14"/>
      <c r="K13" s="14">
        <v>0</v>
      </c>
      <c r="L13" s="14"/>
      <c r="M13" s="14">
        <f t="shared" si="0"/>
        <v>60451632540</v>
      </c>
      <c r="O13" s="14">
        <v>60451632540</v>
      </c>
      <c r="P13" s="14">
        <f t="shared" si="1"/>
        <v>0</v>
      </c>
      <c r="Q13" s="14"/>
      <c r="R13" s="14"/>
      <c r="S13" s="14">
        <f t="shared" si="2"/>
        <v>60451632540</v>
      </c>
      <c r="T13" s="14">
        <f t="shared" si="3"/>
        <v>0</v>
      </c>
      <c r="U13" s="14" t="s">
        <v>40</v>
      </c>
      <c r="V13" s="14" t="s">
        <v>40</v>
      </c>
      <c r="W13" s="14" t="s">
        <v>40</v>
      </c>
      <c r="X13" s="14"/>
      <c r="Y13" s="14" t="s">
        <v>40</v>
      </c>
      <c r="Z13" s="14" t="s">
        <v>40</v>
      </c>
      <c r="AA13" s="14"/>
    </row>
    <row r="14" spans="1:27" ht="39.6" customHeight="1" thickBot="1" x14ac:dyDescent="0.45">
      <c r="A14" s="13" t="s">
        <v>29</v>
      </c>
      <c r="C14" s="16">
        <v>50587500000</v>
      </c>
      <c r="D14" s="14"/>
      <c r="E14" s="16">
        <v>-2844933743</v>
      </c>
      <c r="F14" s="14"/>
      <c r="G14" s="16">
        <f>SUM(C14:E14)</f>
        <v>47742566257</v>
      </c>
      <c r="H14" s="14"/>
      <c r="I14" s="16">
        <v>50587500000</v>
      </c>
      <c r="J14" s="14"/>
      <c r="K14" s="16">
        <v>-2844933743</v>
      </c>
      <c r="L14" s="14"/>
      <c r="M14" s="16">
        <f t="shared" si="0"/>
        <v>47742566257</v>
      </c>
      <c r="O14" s="16">
        <v>50587500000</v>
      </c>
      <c r="P14" s="14">
        <f t="shared" si="1"/>
        <v>0</v>
      </c>
      <c r="Q14" s="16">
        <v>-2844933743</v>
      </c>
      <c r="R14" s="14"/>
      <c r="S14" s="16">
        <f t="shared" si="2"/>
        <v>47742566257</v>
      </c>
      <c r="T14" s="14">
        <f t="shared" si="3"/>
        <v>0</v>
      </c>
      <c r="U14" s="16">
        <v>50587500000</v>
      </c>
      <c r="V14" s="14">
        <f>U14-C14</f>
        <v>0</v>
      </c>
      <c r="W14" s="16">
        <v>-2844933743</v>
      </c>
      <c r="X14" s="14"/>
      <c r="Y14" s="16">
        <f>U14+W14</f>
        <v>47742566257</v>
      </c>
      <c r="Z14" s="14">
        <f>Y14-G14</f>
        <v>0</v>
      </c>
      <c r="AA14" s="14"/>
    </row>
    <row r="15" spans="1:27" ht="39.6" customHeight="1" thickBot="1" x14ac:dyDescent="0.45">
      <c r="A15" s="13" t="s">
        <v>30</v>
      </c>
      <c r="C15" s="18">
        <f>SUM(C9:C14)</f>
        <v>1782974151960</v>
      </c>
      <c r="D15" s="14"/>
      <c r="E15" s="18">
        <f>SUM(E9:E14)</f>
        <v>-127294833089</v>
      </c>
      <c r="F15" s="14"/>
      <c r="G15" s="18">
        <f>SUM(G9:G14)</f>
        <v>1655679318871</v>
      </c>
      <c r="H15" s="14"/>
      <c r="I15" s="18">
        <f>SUM(I9:I14)</f>
        <v>2849624690494</v>
      </c>
      <c r="J15" s="14"/>
      <c r="K15" s="18">
        <f>SUM(K9:K14)</f>
        <v>-138288380285</v>
      </c>
      <c r="L15" s="14"/>
      <c r="M15" s="18">
        <f>SUM(M9:M14)</f>
        <v>2711336310209</v>
      </c>
      <c r="O15" s="18">
        <f>SUM(O9:O14)</f>
        <v>2849624690494</v>
      </c>
      <c r="P15" s="14"/>
      <c r="Q15" s="18">
        <f>SUM(Q9:Q14)</f>
        <v>-138288380285</v>
      </c>
      <c r="R15" s="14"/>
      <c r="S15" s="18">
        <f>SUM(S9:S14)</f>
        <v>2711336310209</v>
      </c>
      <c r="T15" s="14">
        <f t="shared" si="3"/>
        <v>0</v>
      </c>
      <c r="U15" s="18">
        <f>SUM(U9:U14)</f>
        <v>1782974151960</v>
      </c>
      <c r="V15" s="14"/>
      <c r="W15" s="18">
        <f>SUM(W9:W14)</f>
        <v>-127294833089</v>
      </c>
      <c r="X15" s="14"/>
      <c r="Y15" s="18">
        <f>SUM(Y9:Y14)</f>
        <v>1655679318871</v>
      </c>
      <c r="Z15" s="14"/>
      <c r="AA15" s="14"/>
    </row>
    <row r="16" spans="1:27" ht="25.5" thickTop="1" x14ac:dyDescent="0.4">
      <c r="Q16" s="14">
        <f>Q15-K15</f>
        <v>0</v>
      </c>
      <c r="S16" s="14">
        <f>S15-M15</f>
        <v>0</v>
      </c>
      <c r="U16" s="14">
        <f>U15-C15</f>
        <v>0</v>
      </c>
      <c r="V16" s="14"/>
      <c r="W16" s="14">
        <f>W15-E15</f>
        <v>0</v>
      </c>
      <c r="X16" s="14"/>
      <c r="Y16" s="14">
        <f>Y15-G15</f>
        <v>0</v>
      </c>
      <c r="Z16" s="14"/>
      <c r="AA16" s="14"/>
    </row>
    <row r="17" spans="1:27" ht="39" customHeight="1" x14ac:dyDescent="0.4">
      <c r="A17" s="108" t="s">
        <v>168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O17" s="14">
        <f>O15-I15</f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39" customHeight="1" x14ac:dyDescent="0.75">
      <c r="A18" s="1"/>
      <c r="B18" s="1"/>
      <c r="C18" s="1"/>
      <c r="D18" s="1"/>
      <c r="E18" s="1"/>
      <c r="F18" s="1"/>
      <c r="G18" s="1"/>
      <c r="H18" s="1"/>
      <c r="I18" s="101" t="s">
        <v>104</v>
      </c>
      <c r="J18" s="101"/>
      <c r="K18" s="101"/>
      <c r="L18" s="101"/>
      <c r="M18" s="101"/>
    </row>
    <row r="19" spans="1:27" ht="39" customHeight="1" thickBot="1" x14ac:dyDescent="0.8">
      <c r="A19" s="32"/>
      <c r="B19" s="32"/>
      <c r="C19" s="32"/>
      <c r="D19" s="32"/>
      <c r="E19" s="32"/>
      <c r="F19" s="32"/>
      <c r="G19" s="32"/>
      <c r="H19" s="32"/>
      <c r="I19" s="26" t="s">
        <v>138</v>
      </c>
      <c r="J19" s="32"/>
      <c r="K19" s="100" t="s">
        <v>139</v>
      </c>
      <c r="L19" s="100"/>
      <c r="M19" s="100"/>
    </row>
    <row r="20" spans="1:27" ht="44.45" customHeight="1" thickBot="1" x14ac:dyDescent="0.7">
      <c r="A20" s="29" t="s">
        <v>86</v>
      </c>
      <c r="B20" s="32"/>
      <c r="C20" s="37" t="s">
        <v>87</v>
      </c>
      <c r="D20" s="32"/>
      <c r="E20" s="37" t="s">
        <v>88</v>
      </c>
      <c r="F20" s="32"/>
      <c r="G20" s="37" t="s">
        <v>89</v>
      </c>
      <c r="H20" s="32"/>
      <c r="I20" s="37" t="s">
        <v>90</v>
      </c>
      <c r="J20" s="32"/>
      <c r="K20" s="107" t="s">
        <v>90</v>
      </c>
      <c r="L20" s="107"/>
      <c r="M20" s="107"/>
    </row>
    <row r="21" spans="1:27" ht="39" customHeight="1" x14ac:dyDescent="0.6">
      <c r="A21" s="25" t="s">
        <v>121</v>
      </c>
      <c r="B21" s="35"/>
      <c r="C21" s="27" t="s">
        <v>91</v>
      </c>
      <c r="D21" s="27"/>
      <c r="E21" s="28">
        <v>1000000</v>
      </c>
      <c r="F21" s="27"/>
      <c r="G21" s="55">
        <v>220</v>
      </c>
      <c r="H21" s="27"/>
      <c r="I21" s="77">
        <v>220000000</v>
      </c>
      <c r="J21" s="27"/>
      <c r="K21" s="116">
        <v>20518478084</v>
      </c>
      <c r="L21" s="116"/>
      <c r="M21" s="116"/>
      <c r="O21" s="14">
        <v>20518478084</v>
      </c>
      <c r="P21" s="14">
        <f>O21-K21</f>
        <v>0</v>
      </c>
      <c r="Q21" s="14">
        <v>220000000</v>
      </c>
    </row>
    <row r="22" spans="1:27" ht="39" customHeight="1" thickBot="1" x14ac:dyDescent="0.65">
      <c r="A22" s="25" t="s">
        <v>150</v>
      </c>
      <c r="B22" s="35"/>
      <c r="C22" s="27" t="s">
        <v>40</v>
      </c>
      <c r="D22" s="27"/>
      <c r="E22" s="28">
        <v>0</v>
      </c>
      <c r="F22" s="27"/>
      <c r="G22" s="55">
        <v>0</v>
      </c>
      <c r="H22" s="27"/>
      <c r="I22" s="28">
        <v>0</v>
      </c>
      <c r="J22" s="27"/>
      <c r="K22" s="112">
        <v>2871000000</v>
      </c>
      <c r="L22" s="112"/>
      <c r="M22" s="112"/>
      <c r="O22" s="16">
        <v>2871000000</v>
      </c>
      <c r="P22" s="14">
        <f>O22-K22</f>
        <v>0</v>
      </c>
      <c r="Q22" s="16" t="s">
        <v>40</v>
      </c>
    </row>
    <row r="23" spans="1:27" ht="39" customHeight="1" thickBot="1" x14ac:dyDescent="0.65">
      <c r="A23" s="69"/>
      <c r="B23" s="35"/>
      <c r="C23" s="27"/>
      <c r="D23" s="27"/>
      <c r="E23" s="28"/>
      <c r="F23" s="27"/>
      <c r="G23" s="55"/>
      <c r="H23" s="27"/>
      <c r="I23" s="28"/>
      <c r="J23" s="27"/>
      <c r="K23" s="113">
        <f>SUM(K21:M22)</f>
        <v>23389478084</v>
      </c>
      <c r="L23" s="113"/>
      <c r="M23" s="113"/>
      <c r="O23" s="18">
        <f>SUM(O21:O22)</f>
        <v>23389478084</v>
      </c>
      <c r="P23" s="14"/>
      <c r="Q23" s="18">
        <f>SUM(Q21:Q22)</f>
        <v>220000000</v>
      </c>
    </row>
    <row r="24" spans="1:27" ht="25.5" thickTop="1" x14ac:dyDescent="0.4">
      <c r="O24" s="14">
        <f>O23-K23</f>
        <v>0</v>
      </c>
      <c r="Q24" s="14">
        <f>Q23-I21</f>
        <v>0</v>
      </c>
    </row>
    <row r="25" spans="1:27" ht="38.450000000000003" customHeight="1" x14ac:dyDescent="0.4">
      <c r="A25" s="108" t="s">
        <v>169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O25" s="14"/>
    </row>
    <row r="26" spans="1:27" ht="40.9" customHeight="1" x14ac:dyDescent="0.75">
      <c r="A26" s="1"/>
      <c r="B26" s="1"/>
      <c r="C26" s="99" t="s">
        <v>104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27" ht="39.6" customHeight="1" thickBot="1" x14ac:dyDescent="0.8">
      <c r="A27" s="117" t="s">
        <v>50</v>
      </c>
      <c r="B27" s="5"/>
      <c r="C27" s="96" t="s">
        <v>138</v>
      </c>
      <c r="D27" s="96"/>
      <c r="E27" s="96"/>
      <c r="F27" s="96"/>
      <c r="G27" s="96"/>
      <c r="H27" s="32"/>
      <c r="I27" s="96" t="s">
        <v>139</v>
      </c>
      <c r="J27" s="96"/>
      <c r="K27" s="96"/>
      <c r="L27" s="96"/>
      <c r="M27" s="96"/>
    </row>
    <row r="28" spans="1:27" ht="39" customHeight="1" thickBot="1" x14ac:dyDescent="0.7">
      <c r="A28" s="105"/>
      <c r="B28" s="5"/>
      <c r="C28" s="70" t="s">
        <v>92</v>
      </c>
      <c r="D28" s="78"/>
      <c r="E28" s="70" t="s">
        <v>84</v>
      </c>
      <c r="F28" s="78"/>
      <c r="G28" s="70" t="s">
        <v>93</v>
      </c>
      <c r="H28" s="32"/>
      <c r="I28" s="70" t="s">
        <v>92</v>
      </c>
      <c r="J28" s="78"/>
      <c r="K28" s="70" t="s">
        <v>84</v>
      </c>
      <c r="L28" s="78"/>
      <c r="M28" s="70" t="s">
        <v>93</v>
      </c>
    </row>
    <row r="29" spans="1:27" ht="40.9" customHeight="1" x14ac:dyDescent="0.4">
      <c r="A29" s="64" t="s">
        <v>55</v>
      </c>
      <c r="B29" s="5"/>
      <c r="C29" s="28">
        <v>832258</v>
      </c>
      <c r="D29" s="27"/>
      <c r="E29" s="28">
        <v>0</v>
      </c>
      <c r="F29" s="27"/>
      <c r="G29" s="28">
        <f>SUM(C29:E29)</f>
        <v>832258</v>
      </c>
      <c r="H29" s="27"/>
      <c r="I29" s="28">
        <v>832258</v>
      </c>
      <c r="J29" s="27"/>
      <c r="K29" s="28">
        <v>0</v>
      </c>
      <c r="L29" s="27"/>
      <c r="M29" s="28">
        <f>SUM(I29:L29)</f>
        <v>832258</v>
      </c>
      <c r="O29" s="14">
        <v>832258</v>
      </c>
      <c r="P29" s="14">
        <f>O29-I29</f>
        <v>0</v>
      </c>
      <c r="Q29" s="14">
        <v>832258</v>
      </c>
      <c r="R29" s="14"/>
      <c r="S29" s="14"/>
      <c r="T29" s="14"/>
      <c r="U29" s="14"/>
      <c r="V29" s="14"/>
      <c r="W29" s="14"/>
      <c r="X29" s="14"/>
      <c r="Y29" s="14"/>
    </row>
    <row r="30" spans="1:27" ht="40.9" customHeight="1" thickBot="1" x14ac:dyDescent="0.45">
      <c r="A30" s="64" t="s">
        <v>79</v>
      </c>
      <c r="B30" s="5"/>
      <c r="C30" s="59">
        <v>0</v>
      </c>
      <c r="D30" s="27"/>
      <c r="E30" s="59">
        <v>0</v>
      </c>
      <c r="F30" s="27"/>
      <c r="G30" s="59">
        <v>0</v>
      </c>
      <c r="H30" s="27"/>
      <c r="I30" s="59">
        <v>48524</v>
      </c>
      <c r="J30" s="27"/>
      <c r="K30" s="59">
        <v>0</v>
      </c>
      <c r="L30" s="27"/>
      <c r="M30" s="59">
        <f>SUM(I30:L30)</f>
        <v>48524</v>
      </c>
      <c r="O30" s="16">
        <v>48524</v>
      </c>
      <c r="P30" s="14">
        <f>O30-I30</f>
        <v>0</v>
      </c>
      <c r="Q30" s="16" t="s">
        <v>40</v>
      </c>
      <c r="R30" s="14"/>
      <c r="S30" s="14"/>
      <c r="T30" s="14"/>
      <c r="U30" s="14"/>
      <c r="V30" s="14"/>
      <c r="W30" s="14"/>
      <c r="X30" s="14"/>
      <c r="Y30" s="14"/>
    </row>
    <row r="31" spans="1:27" ht="40.9" customHeight="1" thickBot="1" x14ac:dyDescent="0.45">
      <c r="A31" s="64" t="s">
        <v>30</v>
      </c>
      <c r="B31" s="5"/>
      <c r="C31" s="57">
        <f>SUM(C29:C30)</f>
        <v>832258</v>
      </c>
      <c r="D31" s="27"/>
      <c r="E31" s="57">
        <f>SUM(E29:E30)</f>
        <v>0</v>
      </c>
      <c r="F31" s="27"/>
      <c r="G31" s="57">
        <f>SUM(G29:G30)</f>
        <v>832258</v>
      </c>
      <c r="H31" s="27"/>
      <c r="I31" s="57">
        <f>SUM(I29:I30)</f>
        <v>880782</v>
      </c>
      <c r="J31" s="27"/>
      <c r="K31" s="57">
        <f>SUM(K29:K30)</f>
        <v>0</v>
      </c>
      <c r="L31" s="27"/>
      <c r="M31" s="57">
        <f>SUM(M29:M30)</f>
        <v>880782</v>
      </c>
      <c r="O31" s="18">
        <f>SUM(O29:O30)</f>
        <v>880782</v>
      </c>
      <c r="P31" s="14"/>
      <c r="Q31" s="18">
        <f>SUM(Q29:Q30)</f>
        <v>832258</v>
      </c>
      <c r="R31" s="14"/>
      <c r="S31" s="14"/>
      <c r="T31" s="14"/>
      <c r="U31" s="14"/>
      <c r="V31" s="14"/>
      <c r="W31" s="14"/>
      <c r="X31" s="14"/>
      <c r="Y31" s="14"/>
    </row>
    <row r="32" spans="1:27" ht="25.5" thickTop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O32" s="14">
        <f>O31-I31</f>
        <v>0</v>
      </c>
      <c r="P32" s="14"/>
      <c r="Q32" s="14">
        <f>Q31-C31</f>
        <v>0</v>
      </c>
      <c r="R32" s="14"/>
      <c r="S32" s="14"/>
      <c r="T32" s="14"/>
      <c r="U32" s="14"/>
      <c r="V32" s="14"/>
      <c r="W32" s="14"/>
      <c r="X32" s="14"/>
      <c r="Y32" s="14"/>
    </row>
    <row r="33" spans="15:25" ht="24.75" x14ac:dyDescent="0.4"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</sheetData>
  <sortState xmlns:xlrd2="http://schemas.microsoft.com/office/spreadsheetml/2017/richdata2" ref="A9:M14">
    <sortCondition descending="1" ref="M9:M14"/>
  </sortState>
  <mergeCells count="20">
    <mergeCell ref="A25:M25"/>
    <mergeCell ref="A27:A28"/>
    <mergeCell ref="C27:G27"/>
    <mergeCell ref="I27:M27"/>
    <mergeCell ref="C26:M26"/>
    <mergeCell ref="K22:M22"/>
    <mergeCell ref="K23:M23"/>
    <mergeCell ref="A1:M1"/>
    <mergeCell ref="A2:M2"/>
    <mergeCell ref="A3:M3"/>
    <mergeCell ref="A5:M5"/>
    <mergeCell ref="A7:A8"/>
    <mergeCell ref="C7:G7"/>
    <mergeCell ref="I7:M7"/>
    <mergeCell ref="C6:M6"/>
    <mergeCell ref="A17:K17"/>
    <mergeCell ref="K19:M19"/>
    <mergeCell ref="K20:M20"/>
    <mergeCell ref="K21:M21"/>
    <mergeCell ref="I18:M18"/>
  </mergeCells>
  <pageMargins left="0.39" right="0.39" top="0.39" bottom="0.39" header="0" footer="0"/>
  <pageSetup scale="4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2"/>
  <sheetViews>
    <sheetView rightToLeft="1" view="pageBreakPreview" zoomScale="60" zoomScaleNormal="100" workbookViewId="0">
      <selection activeCell="P23" sqref="P23"/>
    </sheetView>
  </sheetViews>
  <sheetFormatPr defaultColWidth="8.85546875" defaultRowHeight="15.75" x14ac:dyDescent="0.4"/>
  <cols>
    <col min="1" max="1" width="44.28515625" style="5" bestFit="1" customWidth="1"/>
    <col min="2" max="2" width="1.42578125" style="5" customWidth="1"/>
    <col min="3" max="3" width="27.28515625" style="5" customWidth="1"/>
    <col min="4" max="4" width="1.42578125" style="5" customWidth="1"/>
    <col min="5" max="5" width="27.28515625" style="5" customWidth="1"/>
    <col min="6" max="6" width="1.42578125" style="5" customWidth="1"/>
    <col min="7" max="7" width="28.85546875" style="5" customWidth="1"/>
    <col min="8" max="8" width="1.42578125" style="5" customWidth="1"/>
    <col min="9" max="9" width="25.7109375" style="5" customWidth="1"/>
    <col min="10" max="10" width="1.42578125" style="5" customWidth="1"/>
    <col min="11" max="11" width="27.5703125" style="5" customWidth="1"/>
    <col min="12" max="12" width="1.42578125" style="5" customWidth="1"/>
    <col min="13" max="13" width="25.28515625" style="5" customWidth="1"/>
    <col min="14" max="14" width="1.42578125" style="5" customWidth="1"/>
    <col min="15" max="15" width="21.140625" style="5" customWidth="1"/>
    <col min="16" max="16384" width="8.85546875" style="5"/>
  </cols>
  <sheetData>
    <row r="1" spans="1:15" ht="40.15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5" ht="40.15" customHeight="1" x14ac:dyDescent="0.4">
      <c r="A2" s="103" t="str">
        <f>درآمد!A2</f>
        <v>صورت وضعیت درآمدها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5" ht="40.15" customHeight="1" x14ac:dyDescent="0.4">
      <c r="A3" s="103" t="str">
        <f>درآمد!A3</f>
        <v>یک ماهه منتهی به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5" ht="40.15" customHeight="1" x14ac:dyDescent="0.4"/>
    <row r="5" spans="1:15" ht="40.15" customHeight="1" x14ac:dyDescent="0.4">
      <c r="A5" s="108" t="s">
        <v>170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5" ht="40.15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5" ht="40.15" customHeight="1" thickBot="1" x14ac:dyDescent="0.8">
      <c r="A7" s="117" t="s">
        <v>64</v>
      </c>
      <c r="C7" s="100" t="s">
        <v>138</v>
      </c>
      <c r="D7" s="100"/>
      <c r="E7" s="100"/>
      <c r="F7" s="100"/>
      <c r="G7" s="100"/>
      <c r="H7" s="32"/>
      <c r="I7" s="100" t="s">
        <v>139</v>
      </c>
      <c r="J7" s="100"/>
      <c r="K7" s="100"/>
      <c r="L7" s="100"/>
      <c r="M7" s="100"/>
    </row>
    <row r="8" spans="1:15" ht="29.1" customHeight="1" thickBot="1" x14ac:dyDescent="0.7">
      <c r="A8" s="105"/>
      <c r="C8" s="37" t="s">
        <v>92</v>
      </c>
      <c r="D8" s="32"/>
      <c r="E8" s="37" t="s">
        <v>84</v>
      </c>
      <c r="F8" s="32"/>
      <c r="G8" s="37" t="s">
        <v>93</v>
      </c>
      <c r="H8" s="32"/>
      <c r="I8" s="37" t="s">
        <v>92</v>
      </c>
      <c r="J8" s="32"/>
      <c r="K8" s="37" t="s">
        <v>84</v>
      </c>
      <c r="L8" s="32"/>
      <c r="M8" s="37" t="s">
        <v>93</v>
      </c>
    </row>
    <row r="9" spans="1:15" ht="40.15" customHeight="1" x14ac:dyDescent="0.4">
      <c r="A9" s="25" t="s">
        <v>128</v>
      </c>
      <c r="C9" s="28">
        <v>54041172</v>
      </c>
      <c r="D9" s="27"/>
      <c r="E9" s="28">
        <v>0</v>
      </c>
      <c r="F9" s="27"/>
      <c r="G9" s="28">
        <f>SUM(C9:F9)</f>
        <v>54041172</v>
      </c>
      <c r="H9" s="27"/>
      <c r="I9" s="28">
        <v>823837965</v>
      </c>
      <c r="J9" s="27"/>
      <c r="K9" s="28">
        <v>0</v>
      </c>
      <c r="L9" s="27"/>
      <c r="M9" s="28">
        <f>SUM(I9:L9)</f>
        <v>823837965</v>
      </c>
    </row>
    <row r="10" spans="1:15" ht="40.15" customHeight="1" thickBot="1" x14ac:dyDescent="0.45">
      <c r="A10" s="25" t="s">
        <v>127</v>
      </c>
      <c r="C10" s="59">
        <v>5111118</v>
      </c>
      <c r="D10" s="27"/>
      <c r="E10" s="59">
        <v>0</v>
      </c>
      <c r="F10" s="27"/>
      <c r="G10" s="59">
        <f>SUM(C10:F10)</f>
        <v>5111118</v>
      </c>
      <c r="H10" s="27"/>
      <c r="I10" s="59">
        <v>10111118</v>
      </c>
      <c r="J10" s="27"/>
      <c r="K10" s="59">
        <v>0</v>
      </c>
      <c r="L10" s="27"/>
      <c r="M10" s="59">
        <f>SUM(I10:L10)</f>
        <v>10111118</v>
      </c>
    </row>
    <row r="11" spans="1:15" ht="40.15" customHeight="1" thickBot="1" x14ac:dyDescent="0.45">
      <c r="A11" s="68" t="s">
        <v>30</v>
      </c>
      <c r="C11" s="57">
        <v>59152290</v>
      </c>
      <c r="D11" s="27"/>
      <c r="E11" s="57">
        <f>SUM(E9:E10)</f>
        <v>0</v>
      </c>
      <c r="F11" s="27"/>
      <c r="G11" s="57">
        <v>59152290</v>
      </c>
      <c r="H11" s="27"/>
      <c r="I11" s="57">
        <v>833949083</v>
      </c>
      <c r="J11" s="27"/>
      <c r="K11" s="57">
        <f>SUM(K9:K10)</f>
        <v>0</v>
      </c>
      <c r="L11" s="27"/>
      <c r="M11" s="57">
        <v>833949083</v>
      </c>
      <c r="O11" s="86"/>
    </row>
    <row r="12" spans="1:15" ht="16.5" thickTop="1" x14ac:dyDescent="0.4"/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47"/>
  <sheetViews>
    <sheetView rightToLeft="1" view="pageBreakPreview" topLeftCell="A13" zoomScale="60" zoomScaleNormal="100" workbookViewId="0">
      <selection activeCell="AH14" sqref="AH14"/>
    </sheetView>
  </sheetViews>
  <sheetFormatPr defaultColWidth="8.85546875" defaultRowHeight="15.75" x14ac:dyDescent="0.4"/>
  <cols>
    <col min="1" max="1" width="50.7109375" style="6" bestFit="1" customWidth="1"/>
    <col min="2" max="2" width="1.28515625" style="6" customWidth="1"/>
    <col min="3" max="3" width="28.42578125" style="6" customWidth="1"/>
    <col min="4" max="4" width="1.28515625" style="6" customWidth="1"/>
    <col min="5" max="5" width="30" style="6" customWidth="1"/>
    <col min="6" max="6" width="1.28515625" style="6" customWidth="1"/>
    <col min="7" max="7" width="29.7109375" style="6" customWidth="1"/>
    <col min="8" max="8" width="1.28515625" style="6" customWidth="1"/>
    <col min="9" max="9" width="40.7109375" style="6" customWidth="1"/>
    <col min="10" max="10" width="1.28515625" style="6" customWidth="1"/>
    <col min="11" max="11" width="28.42578125" style="6" customWidth="1"/>
    <col min="12" max="12" width="1.28515625" style="6" customWidth="1"/>
    <col min="13" max="13" width="29.42578125" style="6" customWidth="1"/>
    <col min="14" max="14" width="1.28515625" style="6" customWidth="1"/>
    <col min="15" max="15" width="29.7109375" style="6" customWidth="1"/>
    <col min="16" max="16" width="1.28515625" style="6" customWidth="1"/>
    <col min="17" max="17" width="38" style="6" bestFit="1" customWidth="1"/>
    <col min="18" max="18" width="1.7109375" style="6" customWidth="1"/>
    <col min="19" max="19" width="25.5703125" style="6" hidden="1" customWidth="1"/>
    <col min="20" max="20" width="26.5703125" style="6" hidden="1" customWidth="1"/>
    <col min="21" max="21" width="25.140625" style="6" hidden="1" customWidth="1"/>
    <col min="22" max="22" width="26.5703125" style="6" hidden="1" customWidth="1"/>
    <col min="23" max="23" width="21.28515625" style="6" hidden="1" customWidth="1"/>
    <col min="24" max="24" width="26.5703125" style="6" hidden="1" customWidth="1"/>
    <col min="25" max="25" width="25.140625" style="6" hidden="1" customWidth="1"/>
    <col min="26" max="26" width="24" style="6" hidden="1" customWidth="1"/>
    <col min="27" max="16384" width="8.85546875" style="6"/>
  </cols>
  <sheetData>
    <row r="1" spans="1:26" ht="39" customHeight="1" x14ac:dyDescent="0.4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6" ht="39" customHeight="1" x14ac:dyDescent="0.4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6" ht="39" customHeight="1" x14ac:dyDescent="0.4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6" ht="39" customHeight="1" x14ac:dyDescent="0.4"/>
    <row r="5" spans="1:26" ht="39" customHeight="1" x14ac:dyDescent="0.4">
      <c r="A5" s="95" t="s">
        <v>179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26" ht="39" customHeight="1" x14ac:dyDescent="0.75">
      <c r="A6" s="71"/>
      <c r="B6" s="71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26" ht="40.9" customHeight="1" thickBot="1" x14ac:dyDescent="0.8">
      <c r="A7" s="118" t="s">
        <v>64</v>
      </c>
      <c r="B7" s="20"/>
      <c r="C7" s="96" t="s">
        <v>138</v>
      </c>
      <c r="D7" s="96"/>
      <c r="E7" s="96"/>
      <c r="F7" s="96"/>
      <c r="G7" s="96"/>
      <c r="H7" s="96"/>
      <c r="I7" s="96"/>
      <c r="J7" s="20"/>
      <c r="K7" s="96" t="s">
        <v>139</v>
      </c>
      <c r="L7" s="96"/>
      <c r="M7" s="96"/>
      <c r="N7" s="96"/>
      <c r="O7" s="96"/>
      <c r="P7" s="96"/>
      <c r="Q7" s="96"/>
    </row>
    <row r="8" spans="1:26" ht="40.15" customHeight="1" thickBot="1" x14ac:dyDescent="0.7">
      <c r="A8" s="98"/>
      <c r="B8" s="20"/>
      <c r="C8" s="49" t="s">
        <v>8</v>
      </c>
      <c r="D8" s="20"/>
      <c r="E8" s="49" t="s">
        <v>10</v>
      </c>
      <c r="F8" s="20"/>
      <c r="G8" s="49" t="s">
        <v>95</v>
      </c>
      <c r="H8" s="20"/>
      <c r="I8" s="49" t="s">
        <v>178</v>
      </c>
      <c r="J8" s="20"/>
      <c r="K8" s="49" t="s">
        <v>8</v>
      </c>
      <c r="L8" s="20"/>
      <c r="M8" s="49" t="s">
        <v>10</v>
      </c>
      <c r="N8" s="20"/>
      <c r="O8" s="49" t="s">
        <v>95</v>
      </c>
      <c r="P8" s="20"/>
      <c r="Q8" s="49" t="s">
        <v>178</v>
      </c>
    </row>
    <row r="9" spans="1:26" ht="40.15" customHeight="1" x14ac:dyDescent="0.6">
      <c r="A9" s="13" t="s">
        <v>17</v>
      </c>
      <c r="C9" s="14">
        <v>581719643</v>
      </c>
      <c r="D9" s="14"/>
      <c r="E9" s="14">
        <v>9370193881469</v>
      </c>
      <c r="F9" s="14"/>
      <c r="G9" s="14">
        <v>-9436688308317</v>
      </c>
      <c r="H9" s="14"/>
      <c r="I9" s="14">
        <f t="shared" ref="I9:I27" si="0">SUM(E9:G9)</f>
        <v>-66494426848</v>
      </c>
      <c r="J9" s="75"/>
      <c r="K9" s="14">
        <v>581719643</v>
      </c>
      <c r="L9" s="14"/>
      <c r="M9" s="14">
        <v>9370193881469</v>
      </c>
      <c r="N9" s="14"/>
      <c r="O9" s="14">
        <v>-6531671781008</v>
      </c>
      <c r="P9" s="75"/>
      <c r="Q9" s="14">
        <f t="shared" ref="Q9:Q27" si="1">SUM(M9:O9)</f>
        <v>2838522100461</v>
      </c>
      <c r="S9" s="14">
        <f>سهام!W12</f>
        <v>9370193881469</v>
      </c>
      <c r="T9" s="14">
        <f t="shared" ref="T9:T27" si="2">S9-M9</f>
        <v>0</v>
      </c>
      <c r="U9" s="14">
        <v>2838522100461</v>
      </c>
      <c r="V9" s="14">
        <f t="shared" ref="V9:V27" si="3">U9-Q9</f>
        <v>0</v>
      </c>
      <c r="Y9" s="14">
        <v>-66494426848</v>
      </c>
      <c r="Z9" s="14">
        <f t="shared" ref="Z9:Z28" si="4">Y9-I9</f>
        <v>0</v>
      </c>
    </row>
    <row r="10" spans="1:26" ht="40.15" customHeight="1" x14ac:dyDescent="0.6">
      <c r="A10" s="13" t="s">
        <v>107</v>
      </c>
      <c r="C10" s="14">
        <v>1469180160</v>
      </c>
      <c r="D10" s="14"/>
      <c r="E10" s="14">
        <v>6336162424566</v>
      </c>
      <c r="F10" s="14"/>
      <c r="G10" s="14">
        <v>-6514869149173</v>
      </c>
      <c r="H10" s="14"/>
      <c r="I10" s="14">
        <f t="shared" si="0"/>
        <v>-178706724607</v>
      </c>
      <c r="J10" s="75"/>
      <c r="K10" s="14">
        <v>1469180160</v>
      </c>
      <c r="L10" s="14"/>
      <c r="M10" s="14">
        <v>6336162424566</v>
      </c>
      <c r="N10" s="14"/>
      <c r="O10" s="14">
        <v>-5929232629291</v>
      </c>
      <c r="P10" s="75"/>
      <c r="Q10" s="14">
        <f t="shared" si="1"/>
        <v>406929795275</v>
      </c>
      <c r="S10" s="14">
        <f>سهام!W13</f>
        <v>6336162424566</v>
      </c>
      <c r="T10" s="14">
        <f t="shared" si="2"/>
        <v>0</v>
      </c>
      <c r="U10" s="14">
        <v>406929795275</v>
      </c>
      <c r="V10" s="14">
        <f t="shared" si="3"/>
        <v>0</v>
      </c>
      <c r="Y10" s="14">
        <v>-178706724607</v>
      </c>
      <c r="Z10" s="14">
        <f t="shared" si="4"/>
        <v>0</v>
      </c>
    </row>
    <row r="11" spans="1:26" ht="40.15" customHeight="1" x14ac:dyDescent="0.6">
      <c r="A11" s="13" t="s">
        <v>15</v>
      </c>
      <c r="C11" s="14">
        <v>20405151</v>
      </c>
      <c r="D11" s="14"/>
      <c r="E11" s="14">
        <v>1068417297666</v>
      </c>
      <c r="F11" s="14"/>
      <c r="G11" s="14">
        <v>-1050473645230</v>
      </c>
      <c r="H11" s="14"/>
      <c r="I11" s="14">
        <f t="shared" si="0"/>
        <v>17943652436</v>
      </c>
      <c r="J11" s="75"/>
      <c r="K11" s="14">
        <v>20405151</v>
      </c>
      <c r="L11" s="14"/>
      <c r="M11" s="14">
        <v>1068417297666</v>
      </c>
      <c r="N11" s="14"/>
      <c r="O11" s="14">
        <v>-864369736017</v>
      </c>
      <c r="P11" s="75"/>
      <c r="Q11" s="14">
        <f t="shared" si="1"/>
        <v>204047561649</v>
      </c>
      <c r="S11" s="14">
        <f>سهام!W16</f>
        <v>1068417297666</v>
      </c>
      <c r="T11" s="14">
        <f t="shared" si="2"/>
        <v>0</v>
      </c>
      <c r="U11" s="14">
        <v>204047561649</v>
      </c>
      <c r="V11" s="14">
        <f t="shared" si="3"/>
        <v>0</v>
      </c>
      <c r="Y11" s="14">
        <v>17943652436</v>
      </c>
      <c r="Z11" s="14">
        <f t="shared" si="4"/>
        <v>0</v>
      </c>
    </row>
    <row r="12" spans="1:26" ht="40.15" customHeight="1" x14ac:dyDescent="0.6">
      <c r="A12" s="13" t="s">
        <v>29</v>
      </c>
      <c r="C12" s="14">
        <v>166300000</v>
      </c>
      <c r="D12" s="14"/>
      <c r="E12" s="14">
        <v>521120447232</v>
      </c>
      <c r="F12" s="14"/>
      <c r="G12" s="14">
        <v>-418203126467</v>
      </c>
      <c r="H12" s="14"/>
      <c r="I12" s="14">
        <f t="shared" si="0"/>
        <v>102917320765</v>
      </c>
      <c r="J12" s="75"/>
      <c r="K12" s="14">
        <v>166300000</v>
      </c>
      <c r="L12" s="14"/>
      <c r="M12" s="14">
        <v>521120447232</v>
      </c>
      <c r="N12" s="14"/>
      <c r="O12" s="14">
        <v>-418590794867</v>
      </c>
      <c r="P12" s="75"/>
      <c r="Q12" s="14">
        <f t="shared" si="1"/>
        <v>102529652365</v>
      </c>
      <c r="S12" s="14">
        <f>سهام!W19</f>
        <v>521120447232</v>
      </c>
      <c r="T12" s="14">
        <f t="shared" si="2"/>
        <v>0</v>
      </c>
      <c r="U12" s="14">
        <v>102529652365</v>
      </c>
      <c r="V12" s="14">
        <f t="shared" si="3"/>
        <v>0</v>
      </c>
      <c r="Y12" s="14">
        <v>102917320765</v>
      </c>
      <c r="Z12" s="14">
        <f t="shared" si="4"/>
        <v>0</v>
      </c>
    </row>
    <row r="13" spans="1:26" ht="40.15" customHeight="1" x14ac:dyDescent="0.6">
      <c r="A13" s="13" t="s">
        <v>23</v>
      </c>
      <c r="C13" s="14">
        <v>21939314</v>
      </c>
      <c r="D13" s="14"/>
      <c r="E13" s="14">
        <v>134166557542</v>
      </c>
      <c r="F13" s="14"/>
      <c r="G13" s="14">
        <v>-144229208246</v>
      </c>
      <c r="H13" s="14"/>
      <c r="I13" s="14">
        <f t="shared" si="0"/>
        <v>-10062650704</v>
      </c>
      <c r="J13" s="75"/>
      <c r="K13" s="14">
        <v>21939314</v>
      </c>
      <c r="L13" s="14"/>
      <c r="M13" s="14">
        <v>134166557542</v>
      </c>
      <c r="N13" s="14"/>
      <c r="O13" s="14">
        <v>-114304313024</v>
      </c>
      <c r="P13" s="75"/>
      <c r="Q13" s="14">
        <f t="shared" si="1"/>
        <v>19862244518</v>
      </c>
      <c r="S13" s="14">
        <f>سهام!W24</f>
        <v>134166557542</v>
      </c>
      <c r="T13" s="14">
        <f t="shared" si="2"/>
        <v>0</v>
      </c>
      <c r="U13" s="14">
        <v>19862244518</v>
      </c>
      <c r="V13" s="14">
        <f t="shared" si="3"/>
        <v>0</v>
      </c>
      <c r="Y13" s="14">
        <v>-10062650704</v>
      </c>
      <c r="Z13" s="14">
        <f t="shared" si="4"/>
        <v>0</v>
      </c>
    </row>
    <row r="14" spans="1:26" ht="40.15" customHeight="1" x14ac:dyDescent="0.6">
      <c r="A14" s="13" t="s">
        <v>21</v>
      </c>
      <c r="C14" s="14">
        <v>30718316</v>
      </c>
      <c r="D14" s="14"/>
      <c r="E14" s="14">
        <v>71058855734</v>
      </c>
      <c r="F14" s="14"/>
      <c r="G14" s="14">
        <v>-79407887596</v>
      </c>
      <c r="H14" s="14"/>
      <c r="I14" s="14">
        <f t="shared" si="0"/>
        <v>-8349031862</v>
      </c>
      <c r="J14" s="75"/>
      <c r="K14" s="14">
        <v>30718316</v>
      </c>
      <c r="L14" s="14"/>
      <c r="M14" s="14">
        <v>71058855734</v>
      </c>
      <c r="N14" s="14"/>
      <c r="O14" s="14">
        <v>-52313821905</v>
      </c>
      <c r="P14" s="75"/>
      <c r="Q14" s="14">
        <f t="shared" si="1"/>
        <v>18745033829</v>
      </c>
      <c r="S14" s="14">
        <f>سهام!W26</f>
        <v>71058855734</v>
      </c>
      <c r="T14" s="14">
        <f t="shared" si="2"/>
        <v>0</v>
      </c>
      <c r="U14" s="14">
        <v>18745033829</v>
      </c>
      <c r="V14" s="14">
        <f t="shared" si="3"/>
        <v>0</v>
      </c>
      <c r="Y14" s="14">
        <v>-8349031862</v>
      </c>
      <c r="Z14" s="14">
        <f t="shared" si="4"/>
        <v>0</v>
      </c>
    </row>
    <row r="15" spans="1:26" ht="40.15" customHeight="1" x14ac:dyDescent="0.6">
      <c r="A15" s="13" t="s">
        <v>22</v>
      </c>
      <c r="C15" s="14">
        <v>9247576</v>
      </c>
      <c r="D15" s="14"/>
      <c r="E15" s="14">
        <v>149050036695</v>
      </c>
      <c r="F15" s="14"/>
      <c r="G15" s="14">
        <v>-146755950958</v>
      </c>
      <c r="H15" s="14"/>
      <c r="I15" s="14">
        <f t="shared" si="0"/>
        <v>2294085737</v>
      </c>
      <c r="J15" s="75"/>
      <c r="K15" s="14">
        <v>9247576</v>
      </c>
      <c r="L15" s="14"/>
      <c r="M15" s="14">
        <v>149050036695</v>
      </c>
      <c r="N15" s="14"/>
      <c r="O15" s="14">
        <v>-134463551606</v>
      </c>
      <c r="P15" s="75"/>
      <c r="Q15" s="14">
        <f t="shared" si="1"/>
        <v>14586485089</v>
      </c>
      <c r="S15" s="14">
        <f>سهام!W23</f>
        <v>149050036695</v>
      </c>
      <c r="T15" s="14">
        <f t="shared" si="2"/>
        <v>0</v>
      </c>
      <c r="U15" s="14">
        <v>14586485089</v>
      </c>
      <c r="V15" s="14">
        <f t="shared" si="3"/>
        <v>0</v>
      </c>
      <c r="Y15" s="14">
        <v>2294085737</v>
      </c>
      <c r="Z15" s="14">
        <f t="shared" si="4"/>
        <v>0</v>
      </c>
    </row>
    <row r="16" spans="1:26" ht="40.15" customHeight="1" x14ac:dyDescent="0.6">
      <c r="A16" s="13" t="s">
        <v>20</v>
      </c>
      <c r="C16" s="14">
        <v>31012722</v>
      </c>
      <c r="D16" s="14"/>
      <c r="E16" s="14">
        <v>167031531065</v>
      </c>
      <c r="F16" s="14"/>
      <c r="G16" s="14">
        <v>-174373110185</v>
      </c>
      <c r="H16" s="14"/>
      <c r="I16" s="14">
        <f t="shared" si="0"/>
        <v>-7341579120</v>
      </c>
      <c r="J16" s="75"/>
      <c r="K16" s="14">
        <v>31012722</v>
      </c>
      <c r="L16" s="14"/>
      <c r="M16" s="14">
        <v>167031531065</v>
      </c>
      <c r="N16" s="14"/>
      <c r="O16" s="14">
        <v>-155425934922</v>
      </c>
      <c r="P16" s="75"/>
      <c r="Q16" s="14">
        <f t="shared" si="1"/>
        <v>11605596143</v>
      </c>
      <c r="S16" s="14">
        <f>سهام!W22</f>
        <v>167031531065</v>
      </c>
      <c r="T16" s="14">
        <f t="shared" si="2"/>
        <v>0</v>
      </c>
      <c r="U16" s="14">
        <v>11605596143</v>
      </c>
      <c r="V16" s="14">
        <f t="shared" si="3"/>
        <v>0</v>
      </c>
      <c r="Y16" s="14">
        <v>-7341579120</v>
      </c>
      <c r="Z16" s="14">
        <f t="shared" si="4"/>
        <v>0</v>
      </c>
    </row>
    <row r="17" spans="1:26" ht="40.15" customHeight="1" x14ac:dyDescent="0.6">
      <c r="A17" s="34" t="s">
        <v>114</v>
      </c>
      <c r="C17" s="14">
        <v>1000000</v>
      </c>
      <c r="D17" s="14"/>
      <c r="E17" s="14">
        <v>857116260</v>
      </c>
      <c r="F17" s="14"/>
      <c r="G17" s="14">
        <v>-214232520</v>
      </c>
      <c r="H17" s="14"/>
      <c r="I17" s="14">
        <f t="shared" si="0"/>
        <v>642883740</v>
      </c>
      <c r="J17" s="75"/>
      <c r="K17" s="14">
        <v>1000000</v>
      </c>
      <c r="L17" s="14"/>
      <c r="M17" s="14">
        <v>857116260</v>
      </c>
      <c r="N17" s="14"/>
      <c r="O17" s="14">
        <v>-214232520</v>
      </c>
      <c r="P17" s="75"/>
      <c r="Q17" s="14">
        <f t="shared" si="1"/>
        <v>642883740</v>
      </c>
      <c r="S17" s="14">
        <v>857116260</v>
      </c>
      <c r="T17" s="14">
        <f t="shared" si="2"/>
        <v>0</v>
      </c>
      <c r="U17" s="14">
        <v>642883740</v>
      </c>
      <c r="V17" s="14">
        <f t="shared" si="3"/>
        <v>0</v>
      </c>
      <c r="W17" s="14" t="s">
        <v>181</v>
      </c>
      <c r="X17" s="14" t="s">
        <v>182</v>
      </c>
      <c r="Y17" s="14">
        <v>642883740</v>
      </c>
      <c r="Z17" s="14">
        <f t="shared" si="4"/>
        <v>0</v>
      </c>
    </row>
    <row r="18" spans="1:26" ht="40.15" customHeight="1" x14ac:dyDescent="0.6">
      <c r="A18" s="13" t="s">
        <v>27</v>
      </c>
      <c r="C18" s="14">
        <v>879171</v>
      </c>
      <c r="D18" s="14"/>
      <c r="E18" s="14">
        <v>2535359167</v>
      </c>
      <c r="F18" s="14"/>
      <c r="G18" s="14">
        <v>-2528331144</v>
      </c>
      <c r="H18" s="14"/>
      <c r="I18" s="14">
        <f t="shared" si="0"/>
        <v>7028023</v>
      </c>
      <c r="J18" s="75"/>
      <c r="K18" s="14">
        <v>879171</v>
      </c>
      <c r="L18" s="14"/>
      <c r="M18" s="14">
        <v>2535359167</v>
      </c>
      <c r="N18" s="14"/>
      <c r="O18" s="14">
        <v>-2693419972</v>
      </c>
      <c r="P18" s="75"/>
      <c r="Q18" s="14">
        <f t="shared" si="1"/>
        <v>-158060805</v>
      </c>
      <c r="S18" s="14">
        <f>سهام!W28</f>
        <v>2535359167</v>
      </c>
      <c r="T18" s="14">
        <f t="shared" si="2"/>
        <v>0</v>
      </c>
      <c r="U18" s="14">
        <v>-158060805</v>
      </c>
      <c r="V18" s="14">
        <f t="shared" si="3"/>
        <v>0</v>
      </c>
      <c r="Y18" s="14">
        <v>7028023</v>
      </c>
      <c r="Z18" s="14">
        <f t="shared" si="4"/>
        <v>0</v>
      </c>
    </row>
    <row r="19" spans="1:26" ht="40.15" customHeight="1" x14ac:dyDescent="0.6">
      <c r="A19" s="13" t="s">
        <v>26</v>
      </c>
      <c r="C19" s="14">
        <v>1092556</v>
      </c>
      <c r="D19" s="14"/>
      <c r="E19" s="14">
        <v>13668405231</v>
      </c>
      <c r="F19" s="14"/>
      <c r="G19" s="14">
        <v>-14509033987</v>
      </c>
      <c r="H19" s="14"/>
      <c r="I19" s="14">
        <f t="shared" si="0"/>
        <v>-840628756</v>
      </c>
      <c r="J19" s="75"/>
      <c r="K19" s="14">
        <v>1092556</v>
      </c>
      <c r="L19" s="14"/>
      <c r="M19" s="14">
        <v>13668405231</v>
      </c>
      <c r="N19" s="14"/>
      <c r="O19" s="14">
        <v>-15131317612</v>
      </c>
      <c r="P19" s="75"/>
      <c r="Q19" s="14">
        <f t="shared" si="1"/>
        <v>-1462912381</v>
      </c>
      <c r="S19" s="14">
        <f>سهام!W27</f>
        <v>13668405231</v>
      </c>
      <c r="T19" s="14">
        <f t="shared" si="2"/>
        <v>0</v>
      </c>
      <c r="U19" s="14">
        <v>-1462912381</v>
      </c>
      <c r="V19" s="14">
        <f t="shared" si="3"/>
        <v>0</v>
      </c>
      <c r="Y19" s="14">
        <v>-840628756</v>
      </c>
      <c r="Z19" s="14">
        <f t="shared" si="4"/>
        <v>0</v>
      </c>
    </row>
    <row r="20" spans="1:26" ht="40.15" customHeight="1" x14ac:dyDescent="0.6">
      <c r="A20" s="13" t="s">
        <v>24</v>
      </c>
      <c r="C20" s="14">
        <v>132918399</v>
      </c>
      <c r="D20" s="14"/>
      <c r="E20" s="14">
        <v>404030473052</v>
      </c>
      <c r="F20" s="14"/>
      <c r="G20" s="14">
        <v>-396725517097</v>
      </c>
      <c r="H20" s="14"/>
      <c r="I20" s="14">
        <f t="shared" si="0"/>
        <v>7304955955</v>
      </c>
      <c r="J20" s="75"/>
      <c r="K20" s="14">
        <v>132918399</v>
      </c>
      <c r="L20" s="14"/>
      <c r="M20" s="14">
        <v>404030473052</v>
      </c>
      <c r="N20" s="14"/>
      <c r="O20" s="14">
        <v>-411388559056</v>
      </c>
      <c r="P20" s="75"/>
      <c r="Q20" s="14">
        <f t="shared" si="1"/>
        <v>-7358086004</v>
      </c>
      <c r="S20" s="14">
        <f>سهام!W20</f>
        <v>404030473052</v>
      </c>
      <c r="T20" s="14">
        <f t="shared" si="2"/>
        <v>0</v>
      </c>
      <c r="U20" s="14">
        <v>-7358086004</v>
      </c>
      <c r="V20" s="14">
        <f t="shared" si="3"/>
        <v>0</v>
      </c>
      <c r="Y20" s="14">
        <v>7304955955</v>
      </c>
      <c r="Z20" s="14">
        <f t="shared" si="4"/>
        <v>0</v>
      </c>
    </row>
    <row r="21" spans="1:26" ht="40.15" customHeight="1" x14ac:dyDescent="0.6">
      <c r="A21" s="13" t="s">
        <v>16</v>
      </c>
      <c r="C21" s="14">
        <v>26947739</v>
      </c>
      <c r="D21" s="14"/>
      <c r="E21" s="14">
        <v>189298628790</v>
      </c>
      <c r="F21" s="14"/>
      <c r="G21" s="14">
        <v>-213888019696</v>
      </c>
      <c r="H21" s="14"/>
      <c r="I21" s="14">
        <f t="shared" si="0"/>
        <v>-24589390906</v>
      </c>
      <c r="J21" s="75"/>
      <c r="K21" s="14">
        <v>26947739</v>
      </c>
      <c r="L21" s="14"/>
      <c r="M21" s="14">
        <v>189298628790</v>
      </c>
      <c r="N21" s="14"/>
      <c r="O21" s="14">
        <v>-201953467059</v>
      </c>
      <c r="P21" s="75"/>
      <c r="Q21" s="14">
        <f t="shared" si="1"/>
        <v>-12654838269</v>
      </c>
      <c r="S21" s="14">
        <f>سهام!W21</f>
        <v>189298628790</v>
      </c>
      <c r="T21" s="14">
        <f t="shared" si="2"/>
        <v>0</v>
      </c>
      <c r="U21" s="14">
        <v>-12654838269</v>
      </c>
      <c r="V21" s="14">
        <f t="shared" si="3"/>
        <v>0</v>
      </c>
      <c r="Y21" s="14">
        <v>-24589390906</v>
      </c>
      <c r="Z21" s="14">
        <f t="shared" si="4"/>
        <v>0</v>
      </c>
    </row>
    <row r="22" spans="1:26" ht="40.15" customHeight="1" x14ac:dyDescent="0.6">
      <c r="A22" s="13" t="s">
        <v>18</v>
      </c>
      <c r="C22" s="14">
        <v>10161480</v>
      </c>
      <c r="D22" s="14"/>
      <c r="E22" s="14">
        <v>126617353221</v>
      </c>
      <c r="F22" s="14"/>
      <c r="G22" s="14">
        <v>-139288866744</v>
      </c>
      <c r="H22" s="14"/>
      <c r="I22" s="14">
        <f t="shared" si="0"/>
        <v>-12671513523</v>
      </c>
      <c r="J22" s="75"/>
      <c r="K22" s="14">
        <v>10161480</v>
      </c>
      <c r="L22" s="14"/>
      <c r="M22" s="14">
        <v>126617353221</v>
      </c>
      <c r="N22" s="14"/>
      <c r="O22" s="14">
        <v>-150465564931</v>
      </c>
      <c r="P22" s="75"/>
      <c r="Q22" s="14">
        <f t="shared" si="1"/>
        <v>-23848211710</v>
      </c>
      <c r="S22" s="14">
        <f>سهام!W25</f>
        <v>126617353221</v>
      </c>
      <c r="T22" s="14">
        <f t="shared" si="2"/>
        <v>0</v>
      </c>
      <c r="U22" s="14">
        <v>-23848211710</v>
      </c>
      <c r="V22" s="14">
        <f t="shared" si="3"/>
        <v>0</v>
      </c>
      <c r="Y22" s="14">
        <v>-12671513523</v>
      </c>
      <c r="Z22" s="14">
        <f t="shared" si="4"/>
        <v>0</v>
      </c>
    </row>
    <row r="23" spans="1:26" ht="40.15" customHeight="1" x14ac:dyDescent="0.6">
      <c r="A23" s="13" t="s">
        <v>106</v>
      </c>
      <c r="C23" s="14">
        <v>79112251</v>
      </c>
      <c r="D23" s="14"/>
      <c r="E23" s="14">
        <v>790521256892</v>
      </c>
      <c r="F23" s="14"/>
      <c r="G23" s="14">
        <v>-844483822546</v>
      </c>
      <c r="H23" s="14"/>
      <c r="I23" s="14">
        <f t="shared" si="0"/>
        <v>-53962565654</v>
      </c>
      <c r="J23" s="75"/>
      <c r="K23" s="14">
        <v>79112251</v>
      </c>
      <c r="L23" s="14"/>
      <c r="M23" s="14">
        <v>790521256892</v>
      </c>
      <c r="N23" s="14"/>
      <c r="O23" s="14">
        <v>-856457410694</v>
      </c>
      <c r="P23" s="75"/>
      <c r="Q23" s="14">
        <f t="shared" si="1"/>
        <v>-65936153802</v>
      </c>
      <c r="S23" s="14">
        <f>سهام!W17</f>
        <v>790521256892</v>
      </c>
      <c r="T23" s="14">
        <f t="shared" si="2"/>
        <v>0</v>
      </c>
      <c r="U23" s="14">
        <v>-65936153802</v>
      </c>
      <c r="V23" s="14">
        <f t="shared" si="3"/>
        <v>0</v>
      </c>
      <c r="Y23" s="14">
        <v>-53962565654</v>
      </c>
      <c r="Z23" s="14">
        <f t="shared" si="4"/>
        <v>0</v>
      </c>
    </row>
    <row r="24" spans="1:26" ht="40.15" customHeight="1" x14ac:dyDescent="0.6">
      <c r="A24" s="13" t="s">
        <v>14</v>
      </c>
      <c r="C24" s="14">
        <v>271675756</v>
      </c>
      <c r="D24" s="14"/>
      <c r="E24" s="14">
        <v>719122129144</v>
      </c>
      <c r="F24" s="14"/>
      <c r="G24" s="14">
        <v>-795537021114</v>
      </c>
      <c r="H24" s="14"/>
      <c r="I24" s="14">
        <f t="shared" si="0"/>
        <v>-76414891970</v>
      </c>
      <c r="J24" s="75"/>
      <c r="K24" s="14">
        <v>271675756</v>
      </c>
      <c r="L24" s="14"/>
      <c r="M24" s="14">
        <v>719122129144</v>
      </c>
      <c r="N24" s="14"/>
      <c r="O24" s="14">
        <v>-923186417485</v>
      </c>
      <c r="P24" s="75"/>
      <c r="Q24" s="14">
        <f t="shared" si="1"/>
        <v>-204064288341</v>
      </c>
      <c r="S24" s="14">
        <f>سهام!W18</f>
        <v>719122129144</v>
      </c>
      <c r="T24" s="14">
        <f t="shared" si="2"/>
        <v>0</v>
      </c>
      <c r="U24" s="14">
        <v>-204064288341</v>
      </c>
      <c r="V24" s="14">
        <f t="shared" si="3"/>
        <v>0</v>
      </c>
      <c r="Y24" s="14">
        <v>-76414891970</v>
      </c>
      <c r="Z24" s="14">
        <f t="shared" si="4"/>
        <v>0</v>
      </c>
    </row>
    <row r="25" spans="1:26" ht="40.15" customHeight="1" x14ac:dyDescent="0.6">
      <c r="A25" s="13" t="s">
        <v>28</v>
      </c>
      <c r="C25" s="14">
        <v>1581205352</v>
      </c>
      <c r="D25" s="14"/>
      <c r="E25" s="14">
        <v>4469830286052</v>
      </c>
      <c r="F25" s="14"/>
      <c r="G25" s="14">
        <v>-4660880720403</v>
      </c>
      <c r="H25" s="14"/>
      <c r="I25" s="14">
        <f t="shared" si="0"/>
        <v>-191050434351</v>
      </c>
      <c r="J25" s="75"/>
      <c r="K25" s="14">
        <v>1581205352</v>
      </c>
      <c r="L25" s="14"/>
      <c r="M25" s="14">
        <v>4469830286052</v>
      </c>
      <c r="N25" s="14"/>
      <c r="O25" s="14">
        <v>-5299860743728</v>
      </c>
      <c r="P25" s="75"/>
      <c r="Q25" s="14">
        <f t="shared" si="1"/>
        <v>-830030457676</v>
      </c>
      <c r="S25" s="14">
        <f>سهام!W14</f>
        <v>4469830286052</v>
      </c>
      <c r="T25" s="14">
        <f t="shared" si="2"/>
        <v>0</v>
      </c>
      <c r="U25" s="14">
        <v>-830030457676</v>
      </c>
      <c r="V25" s="14">
        <f t="shared" si="3"/>
        <v>0</v>
      </c>
      <c r="Y25" s="14">
        <v>-191050434351</v>
      </c>
      <c r="Z25" s="14">
        <f t="shared" si="4"/>
        <v>0</v>
      </c>
    </row>
    <row r="26" spans="1:26" ht="40.15" customHeight="1" x14ac:dyDescent="0.6">
      <c r="A26" s="13" t="s">
        <v>25</v>
      </c>
      <c r="C26" s="14">
        <v>1302285766</v>
      </c>
      <c r="D26" s="14"/>
      <c r="E26" s="14">
        <v>3821906436637</v>
      </c>
      <c r="F26" s="14"/>
      <c r="G26" s="14">
        <v>-4036179663252</v>
      </c>
      <c r="H26" s="14"/>
      <c r="I26" s="14">
        <f t="shared" si="0"/>
        <v>-214273226615</v>
      </c>
      <c r="J26" s="75"/>
      <c r="K26" s="14">
        <v>1302285766</v>
      </c>
      <c r="L26" s="14"/>
      <c r="M26" s="14">
        <v>3821906436638</v>
      </c>
      <c r="N26" s="14"/>
      <c r="O26" s="14">
        <v>-5375465405724</v>
      </c>
      <c r="P26" s="75"/>
      <c r="Q26" s="14">
        <f t="shared" si="1"/>
        <v>-1553558969086</v>
      </c>
      <c r="S26" s="14">
        <f>سهام!W15</f>
        <v>3821906436638</v>
      </c>
      <c r="T26" s="14">
        <f t="shared" si="2"/>
        <v>0</v>
      </c>
      <c r="U26" s="14">
        <v>-1553558969086</v>
      </c>
      <c r="V26" s="14">
        <f t="shared" si="3"/>
        <v>0</v>
      </c>
      <c r="Y26" s="14">
        <v>-214273226615</v>
      </c>
      <c r="Z26" s="14">
        <f t="shared" si="4"/>
        <v>0</v>
      </c>
    </row>
    <row r="27" spans="1:26" ht="40.15" customHeight="1" x14ac:dyDescent="0.6">
      <c r="A27" s="13" t="s">
        <v>19</v>
      </c>
      <c r="C27" s="14">
        <v>4558912242</v>
      </c>
      <c r="D27" s="14"/>
      <c r="E27" s="14">
        <v>24918297653767</v>
      </c>
      <c r="F27" s="14"/>
      <c r="G27" s="14">
        <v>-27878644856469</v>
      </c>
      <c r="H27" s="14"/>
      <c r="I27" s="14">
        <f t="shared" si="0"/>
        <v>-2960347202702</v>
      </c>
      <c r="J27" s="75"/>
      <c r="K27" s="14">
        <v>4558912242</v>
      </c>
      <c r="L27" s="14"/>
      <c r="M27" s="14">
        <v>24918297653904</v>
      </c>
      <c r="N27" s="14"/>
      <c r="O27" s="14">
        <v>-28809577888857</v>
      </c>
      <c r="P27" s="75"/>
      <c r="Q27" s="14">
        <f t="shared" si="1"/>
        <v>-3891280234953</v>
      </c>
      <c r="S27" s="14">
        <f>سهام!W11</f>
        <v>24918297653904</v>
      </c>
      <c r="T27" s="14">
        <f t="shared" si="2"/>
        <v>0</v>
      </c>
      <c r="U27" s="14">
        <v>-3891280234953</v>
      </c>
      <c r="V27" s="14">
        <f t="shared" si="3"/>
        <v>0</v>
      </c>
      <c r="Y27" s="14">
        <v>-2960347202702</v>
      </c>
      <c r="Z27" s="14">
        <f t="shared" si="4"/>
        <v>0</v>
      </c>
    </row>
    <row r="28" spans="1:26" ht="40.15" customHeight="1" thickBot="1" x14ac:dyDescent="0.65">
      <c r="A28" s="13" t="s">
        <v>105</v>
      </c>
      <c r="C28" s="16">
        <v>0</v>
      </c>
      <c r="D28" s="14"/>
      <c r="E28" s="16">
        <v>0</v>
      </c>
      <c r="F28" s="14"/>
      <c r="G28" s="16">
        <v>49388945733</v>
      </c>
      <c r="H28" s="14"/>
      <c r="I28" s="16">
        <v>49388945733</v>
      </c>
      <c r="J28" s="75"/>
      <c r="K28" s="16">
        <v>0</v>
      </c>
      <c r="L28" s="14"/>
      <c r="M28" s="16">
        <v>0</v>
      </c>
      <c r="N28" s="14"/>
      <c r="O28" s="16">
        <v>0</v>
      </c>
      <c r="P28" s="75"/>
      <c r="Q28" s="16">
        <v>0</v>
      </c>
      <c r="S28" s="14"/>
      <c r="T28" s="14"/>
      <c r="U28" s="14" t="s">
        <v>40</v>
      </c>
      <c r="V28" s="14" t="s">
        <v>40</v>
      </c>
      <c r="Y28" s="14">
        <v>49388945733</v>
      </c>
      <c r="Z28" s="14">
        <f t="shared" si="4"/>
        <v>0</v>
      </c>
    </row>
    <row r="29" spans="1:26" ht="40.15" customHeight="1" thickBot="1" x14ac:dyDescent="0.65">
      <c r="A29" s="13" t="s">
        <v>30</v>
      </c>
      <c r="C29" s="18">
        <f>SUM(C9:C27)</f>
        <v>10296713594</v>
      </c>
      <c r="D29" s="14"/>
      <c r="E29" s="18">
        <f>SUM(E9:E27)</f>
        <v>53273886130182</v>
      </c>
      <c r="F29" s="14"/>
      <c r="G29" s="18">
        <f>SUM(G9:G28)</f>
        <v>-56898491525411</v>
      </c>
      <c r="H29" s="14"/>
      <c r="I29" s="18">
        <f>SUM(I9:I28)</f>
        <v>-3624605395229</v>
      </c>
      <c r="J29" s="75"/>
      <c r="K29" s="18">
        <f>SUM(K9:K28)</f>
        <v>10296713594</v>
      </c>
      <c r="L29" s="14"/>
      <c r="M29" s="18">
        <f>SUM(M9:M28)</f>
        <v>53273886130320</v>
      </c>
      <c r="N29" s="14"/>
      <c r="O29" s="18">
        <f>SUM(O9:O28)</f>
        <v>-56246766990278</v>
      </c>
      <c r="P29" s="75"/>
      <c r="Q29" s="18">
        <f>SUM(Q9:Q28)</f>
        <v>-2972880859958</v>
      </c>
      <c r="U29" s="73">
        <f>SUM(U9:U28)</f>
        <v>-2972880859958</v>
      </c>
      <c r="Y29" s="73">
        <f>SUM(Y9:Y28)</f>
        <v>-3624605395229</v>
      </c>
    </row>
    <row r="30" spans="1:26" ht="25.5" thickTop="1" x14ac:dyDescent="0.4">
      <c r="U30" s="14">
        <f>U29-Q29</f>
        <v>0</v>
      </c>
      <c r="Y30" s="14">
        <f>Y29-I29</f>
        <v>0</v>
      </c>
    </row>
    <row r="32" spans="1:26" ht="40.15" customHeight="1" x14ac:dyDescent="0.4"/>
    <row r="33" ht="40.15" customHeight="1" x14ac:dyDescent="0.4"/>
    <row r="34" ht="40.15" customHeight="1" x14ac:dyDescent="0.4"/>
    <row r="35" ht="39.6" customHeight="1" x14ac:dyDescent="0.4"/>
    <row r="37" ht="40.9" customHeight="1" x14ac:dyDescent="0.4"/>
    <row r="38" ht="39" customHeight="1" x14ac:dyDescent="0.4"/>
    <row r="40" ht="40.9" customHeight="1" x14ac:dyDescent="0.4"/>
    <row r="41" ht="40.9" customHeight="1" x14ac:dyDescent="0.4"/>
    <row r="42" ht="40.9" customHeight="1" x14ac:dyDescent="0.4"/>
    <row r="43" ht="40.9" customHeight="1" x14ac:dyDescent="0.4"/>
    <row r="44" ht="40.9" customHeight="1" x14ac:dyDescent="0.4"/>
    <row r="45" ht="40.9" customHeight="1" x14ac:dyDescent="0.4"/>
    <row r="46" ht="40.9" customHeight="1" x14ac:dyDescent="0.4"/>
    <row r="47" ht="40.9" customHeight="1" x14ac:dyDescent="0.4"/>
  </sheetData>
  <sortState xmlns:xlrd2="http://schemas.microsoft.com/office/spreadsheetml/2017/richdata2" ref="A9:Q27">
    <sortCondition descending="1" ref="Q9:Q27"/>
  </sortState>
  <mergeCells count="8">
    <mergeCell ref="A1:Q1"/>
    <mergeCell ref="A7:A8"/>
    <mergeCell ref="C7:I7"/>
    <mergeCell ref="K7:Q7"/>
    <mergeCell ref="A2:Q2"/>
    <mergeCell ref="A3:Q3"/>
    <mergeCell ref="A5:Q5"/>
    <mergeCell ref="C6:Q6"/>
  </mergeCells>
  <pageMargins left="0.39" right="0.39" top="0.39" bottom="0.39" header="0" footer="0"/>
  <pageSetup scale="41" fitToHeight="0" orientation="landscape" r:id="rId1"/>
  <rowBreaks count="1" manualBreakCount="1">
    <brk id="30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3F21-5411-4718-B30E-6836F78E8333}">
  <sheetPr>
    <pageSetUpPr fitToPage="1"/>
  </sheetPr>
  <dimension ref="A1:Y18"/>
  <sheetViews>
    <sheetView rightToLeft="1" view="pageBreakPreview" zoomScale="60" zoomScaleNormal="100" workbookViewId="0">
      <selection activeCell="AF12" sqref="AF12"/>
    </sheetView>
  </sheetViews>
  <sheetFormatPr defaultRowHeight="12.75" x14ac:dyDescent="0.2"/>
  <cols>
    <col min="1" max="1" width="50.7109375" bestFit="1" customWidth="1"/>
    <col min="2" max="2" width="1.42578125" customWidth="1"/>
    <col min="3" max="3" width="24.7109375" customWidth="1"/>
    <col min="4" max="4" width="1.42578125" customWidth="1"/>
    <col min="5" max="5" width="30.5703125" customWidth="1"/>
    <col min="6" max="6" width="1.42578125" customWidth="1"/>
    <col min="7" max="7" width="30.42578125" customWidth="1"/>
    <col min="8" max="8" width="1.42578125" customWidth="1"/>
    <col min="9" max="9" width="39" customWidth="1"/>
    <col min="10" max="10" width="1.42578125" customWidth="1"/>
    <col min="11" max="11" width="28.7109375" customWidth="1"/>
    <col min="12" max="12" width="1.42578125" customWidth="1"/>
    <col min="13" max="13" width="26.7109375" customWidth="1"/>
    <col min="14" max="14" width="1.42578125" customWidth="1"/>
    <col min="15" max="15" width="28.5703125" customWidth="1"/>
    <col min="16" max="16" width="1.42578125" customWidth="1"/>
    <col min="17" max="17" width="34.7109375" customWidth="1"/>
    <col min="18" max="18" width="1.42578125" customWidth="1"/>
    <col min="19" max="19" width="24" hidden="1" customWidth="1"/>
    <col min="20" max="20" width="0" hidden="1" customWidth="1"/>
    <col min="21" max="21" width="21.85546875" hidden="1" customWidth="1"/>
    <col min="22" max="22" width="0" hidden="1" customWidth="1"/>
    <col min="23" max="23" width="21.28515625" hidden="1" customWidth="1"/>
    <col min="24" max="24" width="0" hidden="1" customWidth="1"/>
    <col min="25" max="25" width="28.42578125" customWidth="1"/>
  </cols>
  <sheetData>
    <row r="1" spans="1:25" ht="46.15" customHeight="1" x14ac:dyDescent="0.4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6"/>
      <c r="S1" s="6"/>
      <c r="T1" s="6"/>
      <c r="U1" s="6"/>
      <c r="V1" s="6"/>
      <c r="W1" s="6"/>
      <c r="X1" s="6"/>
    </row>
    <row r="2" spans="1:25" ht="46.15" customHeight="1" x14ac:dyDescent="0.4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6"/>
      <c r="S2" s="6"/>
      <c r="T2" s="6"/>
      <c r="U2" s="6"/>
      <c r="V2" s="6"/>
      <c r="W2" s="6"/>
      <c r="X2" s="6"/>
    </row>
    <row r="3" spans="1:25" ht="46.15" customHeight="1" x14ac:dyDescent="0.4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6"/>
      <c r="S3" s="6"/>
      <c r="T3" s="6"/>
      <c r="U3" s="6"/>
      <c r="V3" s="6"/>
      <c r="W3" s="6"/>
      <c r="X3" s="6"/>
    </row>
    <row r="4" spans="1:25" ht="46.1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5" ht="46.15" customHeight="1" x14ac:dyDescent="0.4">
      <c r="A5" s="95" t="s">
        <v>180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6"/>
      <c r="S5" s="6"/>
      <c r="T5" s="6"/>
      <c r="U5" s="6"/>
      <c r="V5" s="6"/>
      <c r="W5" s="6"/>
      <c r="X5" s="6"/>
    </row>
    <row r="6" spans="1:25" ht="46.15" customHeight="1" x14ac:dyDescent="0.75">
      <c r="A6" s="71"/>
      <c r="B6" s="71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6"/>
      <c r="S6" s="6"/>
      <c r="T6" s="6"/>
      <c r="U6" s="6"/>
      <c r="V6" s="6"/>
      <c r="W6" s="6"/>
      <c r="X6" s="6"/>
    </row>
    <row r="7" spans="1:25" ht="46.15" customHeight="1" thickBot="1" x14ac:dyDescent="0.8">
      <c r="A7" s="118" t="s">
        <v>64</v>
      </c>
      <c r="B7" s="20"/>
      <c r="C7" s="96" t="s">
        <v>138</v>
      </c>
      <c r="D7" s="96"/>
      <c r="E7" s="96"/>
      <c r="F7" s="96"/>
      <c r="G7" s="96"/>
      <c r="H7" s="96"/>
      <c r="I7" s="96"/>
      <c r="J7" s="20"/>
      <c r="K7" s="96" t="s">
        <v>139</v>
      </c>
      <c r="L7" s="96"/>
      <c r="M7" s="96"/>
      <c r="N7" s="96"/>
      <c r="O7" s="96"/>
      <c r="P7" s="96"/>
      <c r="Q7" s="96"/>
      <c r="R7" s="6"/>
      <c r="S7" s="6"/>
      <c r="T7" s="6"/>
      <c r="U7" s="6"/>
      <c r="V7" s="6"/>
      <c r="W7" s="6"/>
      <c r="X7" s="6"/>
    </row>
    <row r="8" spans="1:25" ht="46.15" customHeight="1" thickBot="1" x14ac:dyDescent="0.7">
      <c r="A8" s="98"/>
      <c r="B8" s="20"/>
      <c r="C8" s="49" t="s">
        <v>8</v>
      </c>
      <c r="D8" s="20"/>
      <c r="E8" s="49" t="s">
        <v>10</v>
      </c>
      <c r="F8" s="20"/>
      <c r="G8" s="49" t="s">
        <v>95</v>
      </c>
      <c r="H8" s="20"/>
      <c r="I8" s="49" t="s">
        <v>178</v>
      </c>
      <c r="J8" s="20"/>
      <c r="K8" s="49" t="s">
        <v>8</v>
      </c>
      <c r="L8" s="20"/>
      <c r="M8" s="49" t="s">
        <v>10</v>
      </c>
      <c r="N8" s="20"/>
      <c r="O8" s="49" t="s">
        <v>95</v>
      </c>
      <c r="P8" s="20"/>
      <c r="Q8" s="49" t="s">
        <v>183</v>
      </c>
      <c r="R8" s="6"/>
      <c r="S8" s="6"/>
      <c r="T8" s="6"/>
      <c r="U8" s="6"/>
      <c r="V8" s="6"/>
      <c r="W8" s="6"/>
      <c r="X8" s="6"/>
    </row>
    <row r="9" spans="1:25" ht="46.15" customHeight="1" x14ac:dyDescent="0.6">
      <c r="A9" s="13" t="s">
        <v>117</v>
      </c>
      <c r="B9" s="6"/>
      <c r="C9" s="14">
        <v>25150000</v>
      </c>
      <c r="D9" s="14"/>
      <c r="E9" s="14">
        <v>788128648165</v>
      </c>
      <c r="F9" s="14"/>
      <c r="G9" s="14">
        <v>-779178817556</v>
      </c>
      <c r="H9" s="14"/>
      <c r="I9" s="14">
        <f t="shared" ref="I9:I15" si="0">SUM(E9:G9)</f>
        <v>8949830609</v>
      </c>
      <c r="J9" s="75"/>
      <c r="K9" s="14">
        <v>25150000</v>
      </c>
      <c r="L9" s="14"/>
      <c r="M9" s="14">
        <v>788128648165</v>
      </c>
      <c r="N9" s="14"/>
      <c r="O9" s="14">
        <v>-718506394572</v>
      </c>
      <c r="P9" s="75"/>
      <c r="Q9" s="14">
        <f t="shared" ref="Q9:Q15" si="1">SUM(M9:O9)</f>
        <v>69622253593</v>
      </c>
      <c r="R9" s="6"/>
      <c r="S9" s="14">
        <f>'واحدهای صندوق'!W11</f>
        <v>788128648165</v>
      </c>
      <c r="T9" s="14">
        <f t="shared" ref="T9:T15" si="2">S9-M9</f>
        <v>0</v>
      </c>
      <c r="U9" s="14">
        <v>69622253593</v>
      </c>
      <c r="V9" s="14">
        <f t="shared" ref="V9:V15" si="3">U9-Q9</f>
        <v>0</v>
      </c>
      <c r="W9" s="14">
        <v>8949830609</v>
      </c>
      <c r="X9" s="14">
        <f t="shared" ref="X9:X15" si="4">W9-I9</f>
        <v>0</v>
      </c>
      <c r="Y9" s="39"/>
    </row>
    <row r="10" spans="1:25" ht="46.15" customHeight="1" x14ac:dyDescent="0.6">
      <c r="A10" s="13" t="s">
        <v>116</v>
      </c>
      <c r="B10" s="6"/>
      <c r="C10" s="14">
        <v>90500000</v>
      </c>
      <c r="D10" s="14"/>
      <c r="E10" s="14">
        <v>1162887917625</v>
      </c>
      <c r="F10" s="14"/>
      <c r="G10" s="14">
        <v>-1156041980291</v>
      </c>
      <c r="H10" s="14"/>
      <c r="I10" s="14">
        <f t="shared" si="0"/>
        <v>6845937334</v>
      </c>
      <c r="J10" s="75"/>
      <c r="K10" s="14">
        <v>90500000</v>
      </c>
      <c r="L10" s="14"/>
      <c r="M10" s="14">
        <v>1162887917623</v>
      </c>
      <c r="N10" s="14"/>
      <c r="O10" s="14">
        <v>-1128385102171</v>
      </c>
      <c r="P10" s="75"/>
      <c r="Q10" s="14">
        <f t="shared" si="1"/>
        <v>34502815452</v>
      </c>
      <c r="R10" s="6"/>
      <c r="S10" s="14">
        <f>'واحدهای صندوق'!W10</f>
        <v>1162887917623</v>
      </c>
      <c r="T10" s="14">
        <f t="shared" si="2"/>
        <v>0</v>
      </c>
      <c r="U10" s="14">
        <v>34502815452</v>
      </c>
      <c r="V10" s="14">
        <f t="shared" si="3"/>
        <v>0</v>
      </c>
      <c r="W10" s="14">
        <v>6845937334</v>
      </c>
      <c r="X10" s="14">
        <f t="shared" si="4"/>
        <v>0</v>
      </c>
      <c r="Y10" s="39"/>
    </row>
    <row r="11" spans="1:25" ht="46.15" customHeight="1" x14ac:dyDescent="0.6">
      <c r="A11" s="13" t="s">
        <v>119</v>
      </c>
      <c r="B11" s="6"/>
      <c r="C11" s="14">
        <v>7000000</v>
      </c>
      <c r="D11" s="14"/>
      <c r="E11" s="14">
        <v>337021796562</v>
      </c>
      <c r="F11" s="14"/>
      <c r="G11" s="14">
        <v>-352966567266</v>
      </c>
      <c r="H11" s="14"/>
      <c r="I11" s="14">
        <f t="shared" si="0"/>
        <v>-15944770704</v>
      </c>
      <c r="J11" s="75"/>
      <c r="K11" s="14">
        <v>7000000</v>
      </c>
      <c r="L11" s="14"/>
      <c r="M11" s="14">
        <v>337021796562</v>
      </c>
      <c r="N11" s="14"/>
      <c r="O11" s="14">
        <v>-308068226376</v>
      </c>
      <c r="P11" s="75"/>
      <c r="Q11" s="14">
        <f t="shared" si="1"/>
        <v>28953570186</v>
      </c>
      <c r="R11" s="6"/>
      <c r="S11" s="14">
        <f>'واحدهای صندوق'!W13</f>
        <v>337021796562</v>
      </c>
      <c r="T11" s="14">
        <f t="shared" si="2"/>
        <v>0</v>
      </c>
      <c r="U11" s="14">
        <v>28953570186</v>
      </c>
      <c r="V11" s="14">
        <f t="shared" si="3"/>
        <v>0</v>
      </c>
      <c r="W11" s="14">
        <v>-15944770704</v>
      </c>
      <c r="X11" s="14">
        <f t="shared" si="4"/>
        <v>0</v>
      </c>
      <c r="Y11" s="39"/>
    </row>
    <row r="12" spans="1:25" ht="46.15" customHeight="1" x14ac:dyDescent="0.6">
      <c r="A12" s="13" t="s">
        <v>118</v>
      </c>
      <c r="B12" s="6"/>
      <c r="C12" s="14">
        <v>25310000</v>
      </c>
      <c r="D12" s="14"/>
      <c r="E12" s="14">
        <v>627975192570</v>
      </c>
      <c r="F12" s="14"/>
      <c r="G12" s="14">
        <v>-621108108922</v>
      </c>
      <c r="H12" s="14"/>
      <c r="I12" s="14">
        <f t="shared" si="0"/>
        <v>6867083648</v>
      </c>
      <c r="J12" s="75"/>
      <c r="K12" s="14">
        <v>25310000</v>
      </c>
      <c r="L12" s="14"/>
      <c r="M12" s="14">
        <v>627975192570</v>
      </c>
      <c r="N12" s="14"/>
      <c r="O12" s="14">
        <v>-605834970128</v>
      </c>
      <c r="P12" s="75"/>
      <c r="Q12" s="14">
        <f t="shared" si="1"/>
        <v>22140222442</v>
      </c>
      <c r="R12" s="6"/>
      <c r="S12" s="14">
        <f>'واحدهای صندوق'!W12</f>
        <v>627975192570</v>
      </c>
      <c r="T12" s="14">
        <f t="shared" si="2"/>
        <v>0</v>
      </c>
      <c r="U12" s="14">
        <v>22140222442</v>
      </c>
      <c r="V12" s="14">
        <f t="shared" si="3"/>
        <v>0</v>
      </c>
      <c r="W12" s="14">
        <v>6867083648</v>
      </c>
      <c r="X12" s="14">
        <f t="shared" si="4"/>
        <v>0</v>
      </c>
      <c r="Y12" s="39"/>
    </row>
    <row r="13" spans="1:25" ht="46.15" customHeight="1" x14ac:dyDescent="0.6">
      <c r="A13" s="13" t="s">
        <v>48</v>
      </c>
      <c r="B13" s="6"/>
      <c r="C13" s="14">
        <v>16250000</v>
      </c>
      <c r="D13" s="14"/>
      <c r="E13" s="14">
        <v>220373672187</v>
      </c>
      <c r="F13" s="14"/>
      <c r="G13" s="14">
        <v>-229839947981</v>
      </c>
      <c r="H13" s="14"/>
      <c r="I13" s="14">
        <f t="shared" si="0"/>
        <v>-9466275794</v>
      </c>
      <c r="J13" s="75"/>
      <c r="K13" s="14">
        <v>16250000</v>
      </c>
      <c r="L13" s="14"/>
      <c r="M13" s="14">
        <v>220373672187</v>
      </c>
      <c r="N13" s="14"/>
      <c r="O13" s="14">
        <v>-202675494514</v>
      </c>
      <c r="P13" s="75"/>
      <c r="Q13" s="14">
        <f t="shared" si="1"/>
        <v>17698177673</v>
      </c>
      <c r="R13" s="6"/>
      <c r="S13" s="14">
        <f>'واحدهای صندوق'!W14</f>
        <v>220373672187</v>
      </c>
      <c r="T13" s="14">
        <f t="shared" si="2"/>
        <v>0</v>
      </c>
      <c r="U13" s="14">
        <v>17698177673</v>
      </c>
      <c r="V13" s="14">
        <f t="shared" si="3"/>
        <v>0</v>
      </c>
      <c r="W13" s="14">
        <v>-9466275794</v>
      </c>
      <c r="X13" s="14">
        <f t="shared" si="4"/>
        <v>0</v>
      </c>
      <c r="Y13" s="39"/>
    </row>
    <row r="14" spans="1:25" ht="46.15" customHeight="1" x14ac:dyDescent="0.6">
      <c r="A14" s="13" t="s">
        <v>120</v>
      </c>
      <c r="B14" s="6"/>
      <c r="C14" s="14">
        <v>3570000</v>
      </c>
      <c r="D14" s="14"/>
      <c r="E14" s="14">
        <v>98245825453</v>
      </c>
      <c r="F14" s="14"/>
      <c r="G14" s="14">
        <v>-97368183069</v>
      </c>
      <c r="H14" s="14"/>
      <c r="I14" s="14">
        <f t="shared" si="0"/>
        <v>877642384</v>
      </c>
      <c r="J14" s="75"/>
      <c r="K14" s="14">
        <v>3570000</v>
      </c>
      <c r="L14" s="14"/>
      <c r="M14" s="14">
        <v>98245825453</v>
      </c>
      <c r="N14" s="14"/>
      <c r="O14" s="14">
        <v>-97368183069</v>
      </c>
      <c r="P14" s="75"/>
      <c r="Q14" s="14">
        <f t="shared" si="1"/>
        <v>877642384</v>
      </c>
      <c r="R14" s="6"/>
      <c r="S14" s="14">
        <f>'واحدهای صندوق'!W15</f>
        <v>98245825453</v>
      </c>
      <c r="T14" s="14">
        <f t="shared" si="2"/>
        <v>0</v>
      </c>
      <c r="U14" s="14">
        <v>877642384</v>
      </c>
      <c r="V14" s="14">
        <f t="shared" si="3"/>
        <v>0</v>
      </c>
      <c r="W14" s="14">
        <v>877642384</v>
      </c>
      <c r="X14" s="14">
        <f t="shared" si="4"/>
        <v>0</v>
      </c>
      <c r="Y14" s="39"/>
    </row>
    <row r="15" spans="1:25" ht="46.15" customHeight="1" thickBot="1" x14ac:dyDescent="0.65">
      <c r="A15" s="13" t="s">
        <v>121</v>
      </c>
      <c r="B15" s="6"/>
      <c r="C15" s="16">
        <v>1000000</v>
      </c>
      <c r="D15" s="14"/>
      <c r="E15" s="16">
        <v>10118102500</v>
      </c>
      <c r="F15" s="14"/>
      <c r="G15" s="16">
        <v>-10111103812</v>
      </c>
      <c r="H15" s="14"/>
      <c r="I15" s="16">
        <f t="shared" si="0"/>
        <v>6998688</v>
      </c>
      <c r="J15" s="75"/>
      <c r="K15" s="16">
        <v>1000000</v>
      </c>
      <c r="L15" s="14"/>
      <c r="M15" s="16">
        <v>10118102500</v>
      </c>
      <c r="N15" s="14"/>
      <c r="O15" s="16">
        <v>-10103105312</v>
      </c>
      <c r="P15" s="75"/>
      <c r="Q15" s="16">
        <f t="shared" si="1"/>
        <v>14997188</v>
      </c>
      <c r="R15" s="6"/>
      <c r="S15" s="14">
        <f>'واحدهای صندوق'!W16</f>
        <v>10118102500</v>
      </c>
      <c r="T15" s="14">
        <f t="shared" si="2"/>
        <v>0</v>
      </c>
      <c r="U15" s="16">
        <v>14997188</v>
      </c>
      <c r="V15" s="14">
        <f t="shared" si="3"/>
        <v>0</v>
      </c>
      <c r="W15" s="16">
        <v>6998688</v>
      </c>
      <c r="X15" s="14">
        <f t="shared" si="4"/>
        <v>0</v>
      </c>
      <c r="Y15" s="39"/>
    </row>
    <row r="16" spans="1:25" ht="46.15" customHeight="1" thickBot="1" x14ac:dyDescent="0.65">
      <c r="A16" s="13" t="s">
        <v>30</v>
      </c>
      <c r="B16" s="6"/>
      <c r="C16" s="18">
        <f>SUM(C9:C15)</f>
        <v>168780000</v>
      </c>
      <c r="D16" s="14"/>
      <c r="E16" s="18">
        <f>SUM(E9:E15)</f>
        <v>3244751155062</v>
      </c>
      <c r="F16" s="14"/>
      <c r="G16" s="18">
        <f>SUM(G9:G15)</f>
        <v>-3246614708897</v>
      </c>
      <c r="H16" s="14"/>
      <c r="I16" s="18">
        <f>SUM(I9:I15)</f>
        <v>-1863553835</v>
      </c>
      <c r="J16" s="75"/>
      <c r="K16" s="18">
        <f>SUM(K9:K15)</f>
        <v>168780000</v>
      </c>
      <c r="L16" s="14"/>
      <c r="M16" s="18">
        <f>SUM(M9:M15)</f>
        <v>3244751155060</v>
      </c>
      <c r="N16" s="14"/>
      <c r="O16" s="18">
        <f>SUM(O9:O15)</f>
        <v>-3070941476142</v>
      </c>
      <c r="P16" s="75"/>
      <c r="Q16" s="18">
        <f>SUM(Q9:Q15)</f>
        <v>173809678918</v>
      </c>
      <c r="R16" s="6"/>
      <c r="S16" s="6"/>
      <c r="T16" s="6"/>
      <c r="U16" s="18">
        <f>SUM(U9:U15)</f>
        <v>173809678918</v>
      </c>
      <c r="V16" s="6"/>
      <c r="W16" s="18">
        <f>SUM(W9:W15)</f>
        <v>-1863553835</v>
      </c>
      <c r="X16" s="14"/>
      <c r="Y16" s="39"/>
    </row>
    <row r="17" spans="1:24" ht="25.5" thickTop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4">
        <f>U16-Q16</f>
        <v>0</v>
      </c>
      <c r="V17" s="6"/>
      <c r="W17" s="14">
        <f>W16-I16</f>
        <v>0</v>
      </c>
      <c r="X17" s="14"/>
    </row>
    <row r="18" spans="1:24" ht="15.75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0"/>
  <sheetViews>
    <sheetView rightToLeft="1" view="pageBreakPreview" topLeftCell="A5" zoomScale="60" zoomScaleNormal="100" workbookViewId="0">
      <selection activeCell="AB15" sqref="AB15"/>
    </sheetView>
  </sheetViews>
  <sheetFormatPr defaultColWidth="8.85546875" defaultRowHeight="12.75" x14ac:dyDescent="0.2"/>
  <cols>
    <col min="1" max="1" width="50.7109375" style="39" bestFit="1" customWidth="1"/>
    <col min="2" max="2" width="1.42578125" style="39" customWidth="1"/>
    <col min="3" max="3" width="21" style="39" customWidth="1"/>
    <col min="4" max="4" width="1.42578125" style="39" customWidth="1"/>
    <col min="5" max="5" width="24" style="39" bestFit="1" customWidth="1"/>
    <col min="6" max="6" width="1.42578125" style="39" customWidth="1"/>
    <col min="7" max="7" width="25.140625" style="39" bestFit="1" customWidth="1"/>
    <col min="8" max="8" width="1.42578125" style="39" customWidth="1"/>
    <col min="9" max="9" width="31.28515625" style="39" bestFit="1" customWidth="1"/>
    <col min="10" max="10" width="1.42578125" style="39" customWidth="1"/>
    <col min="11" max="11" width="22.7109375" style="39" customWidth="1"/>
    <col min="12" max="12" width="1.42578125" style="39" customWidth="1"/>
    <col min="13" max="13" width="24" style="39" bestFit="1" customWidth="1"/>
    <col min="14" max="14" width="1.42578125" style="39" customWidth="1"/>
    <col min="15" max="15" width="25.140625" style="39" bestFit="1" customWidth="1"/>
    <col min="16" max="16" width="1.42578125" style="39" customWidth="1"/>
    <col min="17" max="17" width="31.28515625" style="39" bestFit="1" customWidth="1"/>
    <col min="18" max="18" width="1.42578125" style="39" customWidth="1"/>
    <col min="19" max="19" width="21.28515625" style="39" hidden="1" customWidth="1"/>
    <col min="20" max="20" width="16.7109375" style="39" hidden="1" customWidth="1"/>
    <col min="21" max="21" width="21.28515625" style="39" hidden="1" customWidth="1"/>
    <col min="22" max="22" width="16.7109375" style="39" hidden="1" customWidth="1"/>
    <col min="23" max="23" width="20.28515625" style="39" bestFit="1" customWidth="1"/>
    <col min="24" max="16384" width="8.85546875" style="39"/>
  </cols>
  <sheetData>
    <row r="1" spans="1:23" ht="46.9" customHeight="1" x14ac:dyDescent="0.2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3" ht="46.9" customHeight="1" x14ac:dyDescent="0.2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3" ht="46.9" customHeight="1" x14ac:dyDescent="0.2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3" ht="46.9" customHeight="1" x14ac:dyDescent="0.2"/>
    <row r="5" spans="1:23" ht="46.9" customHeight="1" x14ac:dyDescent="0.2">
      <c r="A5" s="95" t="s">
        <v>175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23" ht="46.9" customHeight="1" x14ac:dyDescent="0.75">
      <c r="A6" s="71"/>
      <c r="B6" s="71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23" ht="46.9" customHeight="1" thickBot="1" x14ac:dyDescent="0.8">
      <c r="A7" s="118" t="s">
        <v>64</v>
      </c>
      <c r="C7" s="96" t="s">
        <v>138</v>
      </c>
      <c r="D7" s="96"/>
      <c r="E7" s="96"/>
      <c r="F7" s="96"/>
      <c r="G7" s="96"/>
      <c r="H7" s="96"/>
      <c r="I7" s="96"/>
      <c r="J7" s="42"/>
      <c r="K7" s="96" t="s">
        <v>139</v>
      </c>
      <c r="L7" s="96"/>
      <c r="M7" s="96"/>
      <c r="N7" s="96"/>
      <c r="O7" s="96"/>
      <c r="P7" s="96"/>
      <c r="Q7" s="96"/>
    </row>
    <row r="8" spans="1:23" ht="46.9" customHeight="1" thickBot="1" x14ac:dyDescent="0.4">
      <c r="A8" s="98"/>
      <c r="C8" s="49" t="s">
        <v>8</v>
      </c>
      <c r="D8" s="42"/>
      <c r="E8" s="49" t="s">
        <v>94</v>
      </c>
      <c r="F8" s="42"/>
      <c r="G8" s="49" t="s">
        <v>95</v>
      </c>
      <c r="H8" s="42"/>
      <c r="I8" s="49" t="s">
        <v>171</v>
      </c>
      <c r="J8" s="42"/>
      <c r="K8" s="49" t="s">
        <v>8</v>
      </c>
      <c r="L8" s="42"/>
      <c r="M8" s="49" t="s">
        <v>94</v>
      </c>
      <c r="N8" s="42"/>
      <c r="O8" s="49" t="s">
        <v>95</v>
      </c>
      <c r="P8" s="42"/>
      <c r="Q8" s="49" t="s">
        <v>172</v>
      </c>
    </row>
    <row r="9" spans="1:23" ht="46.9" customHeight="1" x14ac:dyDescent="0.2">
      <c r="A9" s="13" t="s">
        <v>29</v>
      </c>
      <c r="C9" s="14">
        <v>65000000</v>
      </c>
      <c r="D9" s="46"/>
      <c r="E9" s="14">
        <v>193715165068</v>
      </c>
      <c r="F9" s="46"/>
      <c r="G9" s="14">
        <v>-159502218768</v>
      </c>
      <c r="H9" s="46"/>
      <c r="I9" s="14">
        <f>E9+G9</f>
        <v>34212946300</v>
      </c>
      <c r="J9" s="46"/>
      <c r="K9" s="14">
        <v>65000000</v>
      </c>
      <c r="L9" s="46"/>
      <c r="M9" s="14">
        <v>193715165068</v>
      </c>
      <c r="N9" s="46"/>
      <c r="O9" s="14">
        <v>-159502218768</v>
      </c>
      <c r="P9" s="46"/>
      <c r="Q9" s="14">
        <f t="shared" ref="Q9:Q20" si="0">M9+O9</f>
        <v>34212946300</v>
      </c>
      <c r="S9" s="14">
        <v>34065611368</v>
      </c>
      <c r="T9" s="14">
        <f t="shared" ref="T9:T20" si="1">Q9-S9</f>
        <v>147334932</v>
      </c>
      <c r="U9" s="14">
        <v>34065611368</v>
      </c>
      <c r="V9" s="14">
        <f>I9-U9</f>
        <v>147334932</v>
      </c>
      <c r="W9" s="14"/>
    </row>
    <row r="10" spans="1:23" ht="46.9" customHeight="1" x14ac:dyDescent="0.2">
      <c r="A10" s="13" t="s">
        <v>17</v>
      </c>
      <c r="C10" s="14">
        <v>520000</v>
      </c>
      <c r="D10" s="46"/>
      <c r="E10" s="14">
        <v>8682596246</v>
      </c>
      <c r="F10" s="46"/>
      <c r="G10" s="14">
        <v>-5830510328</v>
      </c>
      <c r="H10" s="46"/>
      <c r="I10" s="14">
        <f>E10+G10</f>
        <v>2852085918</v>
      </c>
      <c r="J10" s="46"/>
      <c r="K10" s="14">
        <v>8058895</v>
      </c>
      <c r="L10" s="46"/>
      <c r="M10" s="14">
        <v>117179124509</v>
      </c>
      <c r="N10" s="46"/>
      <c r="O10" s="14">
        <v>-90353706339</v>
      </c>
      <c r="P10" s="46"/>
      <c r="Q10" s="14">
        <f t="shared" si="0"/>
        <v>26825418170</v>
      </c>
      <c r="S10" s="14">
        <v>26736294879</v>
      </c>
      <c r="T10" s="14">
        <f t="shared" si="1"/>
        <v>89123291</v>
      </c>
      <c r="U10" s="14">
        <v>2845482164</v>
      </c>
      <c r="V10" s="14">
        <f>I10-U10</f>
        <v>6603754</v>
      </c>
      <c r="W10" s="14"/>
    </row>
    <row r="11" spans="1:23" ht="46.9" customHeight="1" x14ac:dyDescent="0.2">
      <c r="A11" s="13" t="s">
        <v>23</v>
      </c>
      <c r="C11" s="14">
        <v>0</v>
      </c>
      <c r="D11" s="46"/>
      <c r="E11" s="14">
        <v>0</v>
      </c>
      <c r="F11" s="46"/>
      <c r="G11" s="14">
        <v>0</v>
      </c>
      <c r="H11" s="46"/>
      <c r="I11" s="14">
        <v>0</v>
      </c>
      <c r="J11" s="46"/>
      <c r="K11" s="14">
        <v>10869000</v>
      </c>
      <c r="L11" s="46"/>
      <c r="M11" s="14">
        <v>69779287766</v>
      </c>
      <c r="N11" s="46"/>
      <c r="O11" s="14">
        <v>-55038119055</v>
      </c>
      <c r="P11" s="46"/>
      <c r="Q11" s="14">
        <f t="shared" si="0"/>
        <v>14741168711</v>
      </c>
      <c r="S11" s="14">
        <v>14688096477</v>
      </c>
      <c r="T11" s="14">
        <f t="shared" si="1"/>
        <v>53072234</v>
      </c>
      <c r="U11" s="14" t="s">
        <v>40</v>
      </c>
      <c r="V11" s="14" t="s">
        <v>40</v>
      </c>
      <c r="W11" s="14"/>
    </row>
    <row r="12" spans="1:23" ht="46.9" customHeight="1" x14ac:dyDescent="0.2">
      <c r="A12" s="13" t="s">
        <v>15</v>
      </c>
      <c r="C12" s="14">
        <v>152200</v>
      </c>
      <c r="D12" s="46"/>
      <c r="E12" s="14">
        <v>8132354842</v>
      </c>
      <c r="F12" s="46"/>
      <c r="G12" s="14">
        <v>-6438799221</v>
      </c>
      <c r="H12" s="46"/>
      <c r="I12" s="14">
        <f>E12+G12</f>
        <v>1693555621</v>
      </c>
      <c r="J12" s="46"/>
      <c r="K12" s="14">
        <v>562700</v>
      </c>
      <c r="L12" s="46"/>
      <c r="M12" s="14">
        <v>29052218746</v>
      </c>
      <c r="N12" s="46"/>
      <c r="O12" s="14">
        <v>-23697591162</v>
      </c>
      <c r="P12" s="46"/>
      <c r="Q12" s="14">
        <f t="shared" si="0"/>
        <v>5354627584</v>
      </c>
      <c r="S12" s="14">
        <v>5332531330</v>
      </c>
      <c r="T12" s="14">
        <f t="shared" si="1"/>
        <v>22096254</v>
      </c>
      <c r="U12" s="14">
        <v>1687370463</v>
      </c>
      <c r="V12" s="14">
        <f>I12-U12</f>
        <v>6185158</v>
      </c>
      <c r="W12" s="14"/>
    </row>
    <row r="13" spans="1:23" ht="46.9" customHeight="1" x14ac:dyDescent="0.2">
      <c r="A13" s="13" t="s">
        <v>20</v>
      </c>
      <c r="C13" s="14">
        <v>2000000</v>
      </c>
      <c r="D13" s="46"/>
      <c r="E13" s="14">
        <v>10791792063</v>
      </c>
      <c r="F13" s="46"/>
      <c r="G13" s="14">
        <v>-10010974628</v>
      </c>
      <c r="H13" s="46"/>
      <c r="I13" s="14">
        <f>E13+G13</f>
        <v>780817435</v>
      </c>
      <c r="J13" s="46"/>
      <c r="K13" s="14">
        <v>16185375</v>
      </c>
      <c r="L13" s="46"/>
      <c r="M13" s="14">
        <v>84186290687</v>
      </c>
      <c r="N13" s="46"/>
      <c r="O13" s="14">
        <v>-79434374977</v>
      </c>
      <c r="P13" s="46"/>
      <c r="Q13" s="14">
        <f t="shared" si="0"/>
        <v>4751915710</v>
      </c>
      <c r="S13" s="14">
        <v>4648366149</v>
      </c>
      <c r="T13" s="14">
        <f t="shared" si="1"/>
        <v>103549561</v>
      </c>
      <c r="U13" s="14">
        <v>772609498</v>
      </c>
      <c r="V13" s="14">
        <f>I13-U13</f>
        <v>8207937</v>
      </c>
      <c r="W13" s="14"/>
    </row>
    <row r="14" spans="1:23" ht="46.9" customHeight="1" x14ac:dyDescent="0.2">
      <c r="A14" s="13" t="s">
        <v>107</v>
      </c>
      <c r="C14" s="14">
        <v>0</v>
      </c>
      <c r="D14" s="46"/>
      <c r="E14" s="14">
        <v>0</v>
      </c>
      <c r="F14" s="46"/>
      <c r="G14" s="14">
        <v>0</v>
      </c>
      <c r="H14" s="46"/>
      <c r="I14" s="14">
        <v>0</v>
      </c>
      <c r="J14" s="46"/>
      <c r="K14" s="14">
        <v>38072747</v>
      </c>
      <c r="L14" s="46"/>
      <c r="M14" s="14">
        <v>158195145558</v>
      </c>
      <c r="N14" s="46"/>
      <c r="O14" s="14">
        <v>-153482749846</v>
      </c>
      <c r="P14" s="46"/>
      <c r="Q14" s="14">
        <f t="shared" si="0"/>
        <v>4712395712</v>
      </c>
      <c r="S14" s="14">
        <v>4631596693</v>
      </c>
      <c r="T14" s="14">
        <f t="shared" si="1"/>
        <v>80799019</v>
      </c>
      <c r="U14" s="14" t="s">
        <v>40</v>
      </c>
      <c r="V14" s="14" t="s">
        <v>40</v>
      </c>
      <c r="W14" s="14"/>
    </row>
    <row r="15" spans="1:23" ht="46.9" customHeight="1" x14ac:dyDescent="0.2">
      <c r="A15" s="13" t="s">
        <v>22</v>
      </c>
      <c r="C15" s="14">
        <v>263060</v>
      </c>
      <c r="D15" s="46"/>
      <c r="E15" s="14">
        <v>4408959481</v>
      </c>
      <c r="F15" s="46"/>
      <c r="G15" s="14">
        <v>-3798841786</v>
      </c>
      <c r="H15" s="46"/>
      <c r="I15" s="14">
        <f>E15+G15</f>
        <v>610117695</v>
      </c>
      <c r="J15" s="46"/>
      <c r="K15" s="14">
        <v>308788</v>
      </c>
      <c r="L15" s="46"/>
      <c r="M15" s="14">
        <v>5122562994</v>
      </c>
      <c r="N15" s="46"/>
      <c r="O15" s="14">
        <v>-4455590409</v>
      </c>
      <c r="P15" s="46"/>
      <c r="Q15" s="14">
        <f t="shared" si="0"/>
        <v>666972585</v>
      </c>
      <c r="S15" s="14">
        <v>663076539</v>
      </c>
      <c r="T15" s="14">
        <f t="shared" si="1"/>
        <v>3896046</v>
      </c>
      <c r="U15" s="14">
        <v>606764376</v>
      </c>
      <c r="V15" s="14">
        <f>I15-U15</f>
        <v>3353319</v>
      </c>
      <c r="W15" s="14"/>
    </row>
    <row r="16" spans="1:23" ht="46.9" customHeight="1" x14ac:dyDescent="0.2">
      <c r="A16" s="13" t="s">
        <v>18</v>
      </c>
      <c r="C16" s="14">
        <v>0</v>
      </c>
      <c r="D16" s="46"/>
      <c r="E16" s="14">
        <v>0</v>
      </c>
      <c r="F16" s="46"/>
      <c r="G16" s="14">
        <v>0</v>
      </c>
      <c r="H16" s="46"/>
      <c r="I16" s="14">
        <v>0</v>
      </c>
      <c r="J16" s="46"/>
      <c r="K16" s="14">
        <v>3353965</v>
      </c>
      <c r="L16" s="46"/>
      <c r="M16" s="14">
        <v>51679685248</v>
      </c>
      <c r="N16" s="46"/>
      <c r="O16" s="14">
        <v>-51305874134</v>
      </c>
      <c r="P16" s="46"/>
      <c r="Q16" s="14">
        <f t="shared" si="0"/>
        <v>373811114</v>
      </c>
      <c r="S16" s="14">
        <v>334505062</v>
      </c>
      <c r="T16" s="14">
        <f t="shared" si="1"/>
        <v>39306052</v>
      </c>
      <c r="U16" s="14" t="s">
        <v>40</v>
      </c>
      <c r="V16" s="14" t="s">
        <v>40</v>
      </c>
      <c r="W16" s="14"/>
    </row>
    <row r="17" spans="1:23" ht="46.9" customHeight="1" x14ac:dyDescent="0.2">
      <c r="A17" s="13" t="s">
        <v>16</v>
      </c>
      <c r="C17" s="14">
        <v>0</v>
      </c>
      <c r="D17" s="46"/>
      <c r="E17" s="14">
        <v>0</v>
      </c>
      <c r="F17" s="46"/>
      <c r="G17" s="14">
        <v>0</v>
      </c>
      <c r="H17" s="46"/>
      <c r="I17" s="14">
        <v>0</v>
      </c>
      <c r="J17" s="46"/>
      <c r="K17" s="14">
        <v>3291170</v>
      </c>
      <c r="L17" s="46"/>
      <c r="M17" s="14">
        <v>24549643135</v>
      </c>
      <c r="N17" s="46"/>
      <c r="O17" s="14">
        <v>-24628543256</v>
      </c>
      <c r="P17" s="46"/>
      <c r="Q17" s="14">
        <f t="shared" si="0"/>
        <v>-78900121</v>
      </c>
      <c r="S17" s="14">
        <v>-97571886</v>
      </c>
      <c r="T17" s="14">
        <f t="shared" si="1"/>
        <v>18671765</v>
      </c>
      <c r="U17" s="14" t="s">
        <v>40</v>
      </c>
      <c r="V17" s="14" t="s">
        <v>40</v>
      </c>
      <c r="W17" s="14"/>
    </row>
    <row r="18" spans="1:23" ht="46.9" customHeight="1" x14ac:dyDescent="0.2">
      <c r="A18" s="13" t="s">
        <v>25</v>
      </c>
      <c r="C18" s="14">
        <v>0</v>
      </c>
      <c r="D18" s="46"/>
      <c r="E18" s="14">
        <v>0</v>
      </c>
      <c r="F18" s="46"/>
      <c r="G18" s="14">
        <v>0</v>
      </c>
      <c r="H18" s="46"/>
      <c r="I18" s="14">
        <v>0</v>
      </c>
      <c r="J18" s="46"/>
      <c r="K18" s="14">
        <v>15026392</v>
      </c>
      <c r="L18" s="46"/>
      <c r="M18" s="14">
        <v>61812458125</v>
      </c>
      <c r="N18" s="46"/>
      <c r="O18" s="14">
        <v>-63272125268</v>
      </c>
      <c r="P18" s="46"/>
      <c r="Q18" s="14">
        <f t="shared" si="0"/>
        <v>-1459667143</v>
      </c>
      <c r="S18" s="14">
        <v>-1506679690</v>
      </c>
      <c r="T18" s="14">
        <f t="shared" si="1"/>
        <v>47012547</v>
      </c>
      <c r="U18" s="14" t="s">
        <v>40</v>
      </c>
      <c r="V18" s="14" t="s">
        <v>40</v>
      </c>
      <c r="W18" s="14"/>
    </row>
    <row r="19" spans="1:23" ht="46.9" customHeight="1" x14ac:dyDescent="0.2">
      <c r="A19" s="13" t="s">
        <v>106</v>
      </c>
      <c r="C19" s="14">
        <v>4878</v>
      </c>
      <c r="D19" s="46"/>
      <c r="E19" s="14">
        <v>53860940</v>
      </c>
      <c r="F19" s="46"/>
      <c r="G19" s="14">
        <v>-53062593</v>
      </c>
      <c r="H19" s="46"/>
      <c r="I19" s="14">
        <f>E19+G19</f>
        <v>798347</v>
      </c>
      <c r="J19" s="46"/>
      <c r="K19" s="14">
        <v>23835963</v>
      </c>
      <c r="L19" s="46"/>
      <c r="M19" s="14">
        <v>253195322730</v>
      </c>
      <c r="N19" s="46"/>
      <c r="O19" s="14">
        <v>-259523079432</v>
      </c>
      <c r="P19" s="46"/>
      <c r="Q19" s="14">
        <f t="shared" si="0"/>
        <v>-6327756702</v>
      </c>
      <c r="S19" s="14">
        <v>-6520329522</v>
      </c>
      <c r="T19" s="14">
        <f t="shared" si="1"/>
        <v>192572820</v>
      </c>
      <c r="U19" s="14">
        <v>757387</v>
      </c>
      <c r="V19" s="14">
        <f>I19-U19</f>
        <v>40960</v>
      </c>
      <c r="W19" s="14"/>
    </row>
    <row r="20" spans="1:23" ht="46.9" customHeight="1" thickBot="1" x14ac:dyDescent="0.25">
      <c r="A20" s="13" t="s">
        <v>19</v>
      </c>
      <c r="C20" s="16">
        <v>0</v>
      </c>
      <c r="D20" s="46"/>
      <c r="E20" s="16">
        <v>0</v>
      </c>
      <c r="F20" s="46"/>
      <c r="G20" s="14">
        <v>0</v>
      </c>
      <c r="H20" s="46"/>
      <c r="I20" s="14">
        <v>0</v>
      </c>
      <c r="J20" s="46"/>
      <c r="K20" s="16">
        <v>83869439</v>
      </c>
      <c r="L20" s="46"/>
      <c r="M20" s="16">
        <v>502223741221</v>
      </c>
      <c r="N20" s="46"/>
      <c r="O20" s="14">
        <v>-529667719907</v>
      </c>
      <c r="P20" s="46"/>
      <c r="Q20" s="14">
        <f t="shared" si="0"/>
        <v>-27443978686</v>
      </c>
      <c r="S20" s="14">
        <v>-27825956595</v>
      </c>
      <c r="T20" s="14">
        <f t="shared" si="1"/>
        <v>381977909</v>
      </c>
      <c r="U20" s="14" t="s">
        <v>40</v>
      </c>
      <c r="V20" s="14" t="s">
        <v>40</v>
      </c>
      <c r="W20" s="14"/>
    </row>
    <row r="21" spans="1:23" ht="46.9" customHeight="1" thickBot="1" x14ac:dyDescent="0.25">
      <c r="A21" s="72" t="s">
        <v>30</v>
      </c>
      <c r="C21" s="73">
        <f>SUM(C9:C20)</f>
        <v>67940138</v>
      </c>
      <c r="D21" s="46"/>
      <c r="E21" s="73">
        <f>SUM(E9:E20)</f>
        <v>225784728640</v>
      </c>
      <c r="F21" s="46"/>
      <c r="G21" s="73">
        <f>SUM(G9:G20)</f>
        <v>-185634407324</v>
      </c>
      <c r="H21" s="46"/>
      <c r="I21" s="73">
        <f>SUM(I9:I20)</f>
        <v>40150321316</v>
      </c>
      <c r="J21" s="46"/>
      <c r="K21" s="73">
        <f>SUM(K9:K20)</f>
        <v>268434434</v>
      </c>
      <c r="L21" s="46"/>
      <c r="M21" s="73">
        <f>SUM(M9:M20)</f>
        <v>1550690645787</v>
      </c>
      <c r="N21" s="46"/>
      <c r="O21" s="73">
        <f>SUM(O9:O20)</f>
        <v>-1494361692553</v>
      </c>
      <c r="P21" s="46"/>
      <c r="Q21" s="73">
        <f>SUM(Q9:Q20)</f>
        <v>56328953234</v>
      </c>
    </row>
    <row r="22" spans="1:23" ht="13.5" thickTop="1" x14ac:dyDescent="0.2"/>
    <row r="24" spans="1:23" ht="44.45" customHeight="1" x14ac:dyDescent="0.2"/>
    <row r="25" spans="1:23" ht="44.45" customHeight="1" x14ac:dyDescent="0.2"/>
    <row r="26" spans="1:23" ht="44.45" customHeight="1" x14ac:dyDescent="0.2"/>
    <row r="27" spans="1:23" ht="44.45" customHeight="1" x14ac:dyDescent="0.2"/>
    <row r="28" spans="1:23" ht="44.45" customHeight="1" x14ac:dyDescent="0.2"/>
    <row r="29" spans="1:23" ht="44.45" customHeight="1" x14ac:dyDescent="0.2"/>
    <row r="30" spans="1:23" ht="44.45" customHeight="1" x14ac:dyDescent="0.2"/>
    <row r="31" spans="1:23" ht="44.45" customHeight="1" x14ac:dyDescent="0.2"/>
    <row r="32" spans="1:23" ht="44.45" customHeight="1" x14ac:dyDescent="0.2">
      <c r="W32" s="14"/>
    </row>
    <row r="33" spans="23:23" ht="44.45" customHeight="1" x14ac:dyDescent="0.2">
      <c r="W33" s="14"/>
    </row>
    <row r="34" spans="23:23" ht="44.45" customHeight="1" x14ac:dyDescent="0.2">
      <c r="W34" s="14"/>
    </row>
    <row r="35" spans="23:23" ht="44.45" customHeight="1" x14ac:dyDescent="0.2">
      <c r="W35" s="14"/>
    </row>
    <row r="36" spans="23:23" ht="44.45" customHeight="1" x14ac:dyDescent="0.2">
      <c r="W36" s="14"/>
    </row>
    <row r="37" spans="23:23" ht="44.45" customHeight="1" x14ac:dyDescent="0.2">
      <c r="W37" s="14"/>
    </row>
    <row r="38" spans="23:23" ht="44.45" customHeight="1" x14ac:dyDescent="0.2">
      <c r="W38" s="14"/>
    </row>
    <row r="39" spans="23:23" ht="44.45" customHeight="1" x14ac:dyDescent="0.2">
      <c r="W39" s="14"/>
    </row>
    <row r="40" spans="23:23" ht="44.45" customHeight="1" x14ac:dyDescent="0.2">
      <c r="W40" s="14"/>
    </row>
    <row r="41" spans="23:23" ht="44.45" customHeight="1" x14ac:dyDescent="0.2">
      <c r="W41" s="14"/>
    </row>
    <row r="42" spans="23:23" ht="44.45" customHeight="1" x14ac:dyDescent="0.2">
      <c r="W42" s="14"/>
    </row>
    <row r="43" spans="23:23" ht="44.45" customHeight="1" x14ac:dyDescent="0.2">
      <c r="W43" s="14"/>
    </row>
    <row r="44" spans="23:23" ht="44.45" customHeight="1" x14ac:dyDescent="0.2">
      <c r="W44" s="14"/>
    </row>
    <row r="45" spans="23:23" ht="44.45" customHeight="1" x14ac:dyDescent="0.2">
      <c r="W45" s="14"/>
    </row>
    <row r="46" spans="23:23" ht="44.45" customHeight="1" x14ac:dyDescent="0.2">
      <c r="W46" s="14"/>
    </row>
    <row r="47" spans="23:23" ht="44.45" customHeight="1" x14ac:dyDescent="0.2">
      <c r="W47" s="14"/>
    </row>
    <row r="48" spans="23:23" ht="44.45" customHeight="1" x14ac:dyDescent="0.2">
      <c r="W48" s="14"/>
    </row>
    <row r="49" spans="23:23" ht="24.75" x14ac:dyDescent="0.2">
      <c r="W49" s="14"/>
    </row>
    <row r="51" spans="23:23" ht="48" customHeight="1" x14ac:dyDescent="0.2"/>
    <row r="52" spans="23:23" ht="48" customHeight="1" x14ac:dyDescent="0.2"/>
    <row r="53" spans="23:23" ht="48" customHeight="1" x14ac:dyDescent="0.2"/>
    <row r="54" spans="23:23" ht="48" customHeight="1" x14ac:dyDescent="0.2"/>
    <row r="55" spans="23:23" ht="48" customHeight="1" x14ac:dyDescent="0.2"/>
    <row r="56" spans="23:23" ht="48" customHeight="1" x14ac:dyDescent="0.2"/>
    <row r="57" spans="23:23" ht="48" customHeight="1" x14ac:dyDescent="0.2"/>
    <row r="58" spans="23:23" ht="48" customHeight="1" x14ac:dyDescent="0.2"/>
    <row r="59" spans="23:23" ht="48" customHeight="1" x14ac:dyDescent="0.2"/>
    <row r="60" spans="23:23" ht="48" customHeight="1" x14ac:dyDescent="0.2"/>
  </sheetData>
  <sortState xmlns:xlrd2="http://schemas.microsoft.com/office/spreadsheetml/2017/richdata2" ref="A9:Q20">
    <sortCondition descending="1" ref="Q9:Q20"/>
  </sortState>
  <mergeCells count="8">
    <mergeCell ref="A1:Q1"/>
    <mergeCell ref="A7:A8"/>
    <mergeCell ref="C7:I7"/>
    <mergeCell ref="A2:Q2"/>
    <mergeCell ref="A3:Q3"/>
    <mergeCell ref="K7:Q7"/>
    <mergeCell ref="A5:Q5"/>
    <mergeCell ref="C6:Q6"/>
  </mergeCells>
  <pageMargins left="0.39" right="0.39" top="0.39" bottom="0.39" header="0" footer="0"/>
  <pageSetup scale="49" fitToHeight="0" orientation="landscape" r:id="rId1"/>
  <rowBreaks count="1" manualBreakCount="1">
    <brk id="22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F814-1018-4EE7-BB16-F4CA3AD4A1F5}">
  <sheetPr>
    <pageSetUpPr fitToPage="1"/>
  </sheetPr>
  <dimension ref="A1:W26"/>
  <sheetViews>
    <sheetView rightToLeft="1" view="pageBreakPreview" topLeftCell="A8" zoomScale="60" zoomScaleNormal="100" workbookViewId="0">
      <selection activeCell="M28" sqref="M28"/>
    </sheetView>
  </sheetViews>
  <sheetFormatPr defaultRowHeight="12.75" x14ac:dyDescent="0.2"/>
  <cols>
    <col min="1" max="1" width="50.7109375" bestFit="1" customWidth="1"/>
    <col min="2" max="2" width="1.42578125" customWidth="1"/>
    <col min="3" max="3" width="25.7109375" customWidth="1"/>
    <col min="4" max="4" width="1.42578125" customWidth="1"/>
    <col min="5" max="5" width="27.42578125" customWidth="1"/>
    <col min="6" max="6" width="1.42578125" customWidth="1"/>
    <col min="7" max="7" width="28.85546875" customWidth="1"/>
    <col min="8" max="8" width="1.42578125" customWidth="1"/>
    <col min="9" max="9" width="29.28515625" customWidth="1"/>
    <col min="10" max="10" width="1.42578125" customWidth="1"/>
    <col min="11" max="11" width="24.42578125" customWidth="1"/>
    <col min="12" max="12" width="1.42578125" customWidth="1"/>
    <col min="13" max="13" width="31" customWidth="1"/>
    <col min="14" max="14" width="1.42578125" customWidth="1"/>
    <col min="15" max="15" width="29.28515625" customWidth="1"/>
    <col min="16" max="16" width="1.42578125" customWidth="1"/>
    <col min="17" max="17" width="32.85546875" customWidth="1"/>
    <col min="18" max="18" width="1.42578125" customWidth="1"/>
    <col min="19" max="19" width="21.85546875" hidden="1" customWidth="1"/>
    <col min="20" max="20" width="16.7109375" hidden="1" customWidth="1"/>
    <col min="21" max="21" width="20.28515625" hidden="1" customWidth="1"/>
    <col min="22" max="22" width="16.7109375" hidden="1" customWidth="1"/>
    <col min="23" max="23" width="17.7109375" bestFit="1" customWidth="1"/>
  </cols>
  <sheetData>
    <row r="1" spans="1:23" ht="40.9" customHeight="1" x14ac:dyDescent="0.2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39"/>
      <c r="S1" s="39"/>
      <c r="T1" s="39"/>
      <c r="U1" s="39"/>
      <c r="V1" s="39"/>
    </row>
    <row r="2" spans="1:23" ht="40.9" customHeight="1" x14ac:dyDescent="0.2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9"/>
      <c r="S2" s="39"/>
      <c r="T2" s="39"/>
      <c r="U2" s="39"/>
      <c r="V2" s="39"/>
    </row>
    <row r="3" spans="1:23" ht="40.9" customHeight="1" x14ac:dyDescent="0.2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39"/>
      <c r="S3" s="39"/>
      <c r="T3" s="39"/>
      <c r="U3" s="39"/>
      <c r="V3" s="39"/>
    </row>
    <row r="4" spans="1:23" ht="40.9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3" ht="40.9" customHeight="1" x14ac:dyDescent="0.2">
      <c r="A5" s="95" t="s">
        <v>173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39"/>
      <c r="S5" s="39"/>
      <c r="T5" s="39"/>
      <c r="U5" s="39"/>
      <c r="V5" s="39"/>
    </row>
    <row r="6" spans="1:23" ht="40.9" customHeight="1" x14ac:dyDescent="0.75">
      <c r="A6" s="71"/>
      <c r="B6" s="71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39"/>
      <c r="S6" s="39"/>
      <c r="T6" s="39"/>
      <c r="U6" s="39"/>
      <c r="V6" s="39"/>
    </row>
    <row r="7" spans="1:23" ht="40.9" customHeight="1" thickBot="1" x14ac:dyDescent="0.8">
      <c r="A7" s="118" t="s">
        <v>64</v>
      </c>
      <c r="B7" s="39"/>
      <c r="C7" s="96" t="s">
        <v>138</v>
      </c>
      <c r="D7" s="96"/>
      <c r="E7" s="96"/>
      <c r="F7" s="96"/>
      <c r="G7" s="96"/>
      <c r="H7" s="96"/>
      <c r="I7" s="96"/>
      <c r="J7" s="42"/>
      <c r="K7" s="96" t="s">
        <v>139</v>
      </c>
      <c r="L7" s="96"/>
      <c r="M7" s="96"/>
      <c r="N7" s="96"/>
      <c r="O7" s="96"/>
      <c r="P7" s="96"/>
      <c r="Q7" s="96"/>
      <c r="R7" s="39"/>
      <c r="S7" s="39"/>
      <c r="T7" s="39"/>
      <c r="U7" s="39"/>
      <c r="V7" s="39"/>
    </row>
    <row r="8" spans="1:23" ht="40.9" customHeight="1" thickBot="1" x14ac:dyDescent="0.4">
      <c r="A8" s="98"/>
      <c r="B8" s="39"/>
      <c r="C8" s="49" t="s">
        <v>8</v>
      </c>
      <c r="D8" s="42"/>
      <c r="E8" s="49" t="s">
        <v>94</v>
      </c>
      <c r="F8" s="42"/>
      <c r="G8" s="49" t="s">
        <v>95</v>
      </c>
      <c r="H8" s="42"/>
      <c r="I8" s="49" t="s">
        <v>171</v>
      </c>
      <c r="J8" s="42"/>
      <c r="K8" s="49" t="s">
        <v>8</v>
      </c>
      <c r="L8" s="42"/>
      <c r="M8" s="49" t="s">
        <v>94</v>
      </c>
      <c r="N8" s="42"/>
      <c r="O8" s="49" t="s">
        <v>95</v>
      </c>
      <c r="P8" s="42"/>
      <c r="Q8" s="49" t="s">
        <v>172</v>
      </c>
      <c r="R8" s="39"/>
      <c r="S8" s="39"/>
      <c r="T8" s="39"/>
      <c r="U8" s="39"/>
      <c r="V8" s="39"/>
    </row>
    <row r="9" spans="1:23" ht="40.9" customHeight="1" x14ac:dyDescent="0.2">
      <c r="A9" s="13" t="s">
        <v>119</v>
      </c>
      <c r="B9" s="39"/>
      <c r="C9" s="14">
        <v>6657774</v>
      </c>
      <c r="D9" s="46"/>
      <c r="E9" s="14">
        <v>315936207683</v>
      </c>
      <c r="F9" s="46"/>
      <c r="G9" s="14">
        <v>-292947697715</v>
      </c>
      <c r="H9" s="46"/>
      <c r="I9" s="14">
        <f>E9+G9</f>
        <v>22988509968</v>
      </c>
      <c r="J9" s="46"/>
      <c r="K9" s="14">
        <v>42617774</v>
      </c>
      <c r="L9" s="46"/>
      <c r="M9" s="14">
        <v>1976123429300</v>
      </c>
      <c r="N9" s="46"/>
      <c r="O9" s="14">
        <v>-1875226842962</v>
      </c>
      <c r="P9" s="46"/>
      <c r="Q9" s="14">
        <f t="shared" ref="Q9:Q24" si="0">M9+O9</f>
        <v>100896586338</v>
      </c>
      <c r="R9" s="39"/>
      <c r="S9" s="14">
        <v>100525993842</v>
      </c>
      <c r="T9" s="14">
        <f t="shared" ref="T9:T24" si="1">Q9-S9</f>
        <v>370592496</v>
      </c>
      <c r="U9" s="14">
        <v>22929260855</v>
      </c>
      <c r="V9" s="14">
        <f>I9-U9</f>
        <v>59249113</v>
      </c>
      <c r="W9" s="39"/>
    </row>
    <row r="10" spans="1:23" ht="40.9" customHeight="1" x14ac:dyDescent="0.2">
      <c r="A10" s="13" t="s">
        <v>117</v>
      </c>
      <c r="B10" s="39"/>
      <c r="C10" s="14">
        <v>3000000</v>
      </c>
      <c r="D10" s="46"/>
      <c r="E10" s="14">
        <v>93050549797</v>
      </c>
      <c r="F10" s="46"/>
      <c r="G10" s="14">
        <v>-85606601292</v>
      </c>
      <c r="H10" s="46"/>
      <c r="I10" s="14">
        <f>E10+G10</f>
        <v>7443948505</v>
      </c>
      <c r="J10" s="46"/>
      <c r="K10" s="14">
        <v>17350000</v>
      </c>
      <c r="L10" s="46"/>
      <c r="M10" s="14">
        <v>522319963934</v>
      </c>
      <c r="N10" s="46"/>
      <c r="O10" s="14">
        <v>-495922333204</v>
      </c>
      <c r="P10" s="46"/>
      <c r="Q10" s="14">
        <f t="shared" si="0"/>
        <v>26397630730</v>
      </c>
      <c r="R10" s="39"/>
      <c r="S10" s="14">
        <v>26299677664</v>
      </c>
      <c r="T10" s="14">
        <f t="shared" si="1"/>
        <v>97953066</v>
      </c>
      <c r="U10" s="14">
        <v>7426498302</v>
      </c>
      <c r="V10" s="14">
        <f>I10-U10</f>
        <v>17450203</v>
      </c>
      <c r="W10" s="39"/>
    </row>
    <row r="11" spans="1:23" ht="40.9" customHeight="1" x14ac:dyDescent="0.2">
      <c r="A11" s="13" t="s">
        <v>176</v>
      </c>
      <c r="B11" s="39"/>
      <c r="C11" s="14">
        <v>8190000</v>
      </c>
      <c r="D11" s="46"/>
      <c r="E11" s="14">
        <v>200051953245</v>
      </c>
      <c r="F11" s="46"/>
      <c r="G11" s="14">
        <v>-196337237550</v>
      </c>
      <c r="H11" s="46"/>
      <c r="I11" s="14">
        <f>E11+G11</f>
        <v>3714715695</v>
      </c>
      <c r="J11" s="46"/>
      <c r="K11" s="14">
        <v>46830000</v>
      </c>
      <c r="L11" s="46"/>
      <c r="M11" s="14">
        <v>1139600554845</v>
      </c>
      <c r="N11" s="46"/>
      <c r="O11" s="14">
        <v>-1114167649619</v>
      </c>
      <c r="P11" s="46"/>
      <c r="Q11" s="14">
        <f t="shared" si="0"/>
        <v>25432905226</v>
      </c>
      <c r="R11" s="39"/>
      <c r="S11" s="14">
        <v>25219190071</v>
      </c>
      <c r="T11" s="14">
        <f t="shared" si="1"/>
        <v>213715155</v>
      </c>
      <c r="U11" s="14">
        <v>3677198940</v>
      </c>
      <c r="V11" s="14">
        <f>I11-U11</f>
        <v>37516755</v>
      </c>
      <c r="W11" s="39"/>
    </row>
    <row r="12" spans="1:23" ht="40.9" customHeight="1" x14ac:dyDescent="0.2">
      <c r="A12" s="13" t="s">
        <v>116</v>
      </c>
      <c r="B12" s="39"/>
      <c r="C12" s="14">
        <v>93600000</v>
      </c>
      <c r="D12" s="46"/>
      <c r="E12" s="14">
        <v>1182736995395</v>
      </c>
      <c r="F12" s="46"/>
      <c r="G12" s="14">
        <v>-1165354130109</v>
      </c>
      <c r="H12" s="46"/>
      <c r="I12" s="14">
        <f>E12+G12</f>
        <v>17382865286</v>
      </c>
      <c r="J12" s="46"/>
      <c r="K12" s="14">
        <v>96600000</v>
      </c>
      <c r="L12" s="46"/>
      <c r="M12" s="14">
        <v>1220091990023</v>
      </c>
      <c r="N12" s="46"/>
      <c r="O12" s="14">
        <v>-1202509091295</v>
      </c>
      <c r="P12" s="46"/>
      <c r="Q12" s="14">
        <f t="shared" si="0"/>
        <v>17582898728</v>
      </c>
      <c r="R12" s="39"/>
      <c r="S12" s="14">
        <v>17354088751</v>
      </c>
      <c r="T12" s="14">
        <f t="shared" si="1"/>
        <v>228809977</v>
      </c>
      <c r="U12" s="14">
        <v>17161060681</v>
      </c>
      <c r="V12" s="14">
        <f>I12-U12</f>
        <v>221804605</v>
      </c>
      <c r="W12" s="39"/>
    </row>
    <row r="13" spans="1:23" ht="40.9" customHeight="1" x14ac:dyDescent="0.2">
      <c r="A13" s="13" t="s">
        <v>48</v>
      </c>
      <c r="B13" s="39"/>
      <c r="C13" s="14">
        <v>16790000</v>
      </c>
      <c r="D13" s="46"/>
      <c r="E13" s="14">
        <v>224038085061</v>
      </c>
      <c r="F13" s="46"/>
      <c r="G13" s="14">
        <v>-209368542164</v>
      </c>
      <c r="H13" s="46"/>
      <c r="I13" s="14">
        <f>E13+G13</f>
        <v>14669542897</v>
      </c>
      <c r="J13" s="46"/>
      <c r="K13" s="14">
        <v>19750000</v>
      </c>
      <c r="L13" s="46"/>
      <c r="M13" s="14">
        <v>262944228798</v>
      </c>
      <c r="N13" s="46"/>
      <c r="O13" s="14">
        <v>-246279366748</v>
      </c>
      <c r="P13" s="46"/>
      <c r="Q13" s="14">
        <f t="shared" si="0"/>
        <v>16664862050</v>
      </c>
      <c r="R13" s="39"/>
      <c r="S13" s="14">
        <v>16615550848</v>
      </c>
      <c r="T13" s="14">
        <f t="shared" si="1"/>
        <v>49311202</v>
      </c>
      <c r="U13" s="14">
        <v>14627527958</v>
      </c>
      <c r="V13" s="14">
        <f>I13-U13</f>
        <v>42014939</v>
      </c>
      <c r="W13" s="39"/>
    </row>
    <row r="14" spans="1:23" ht="40.9" customHeight="1" x14ac:dyDescent="0.2">
      <c r="A14" s="13" t="s">
        <v>152</v>
      </c>
      <c r="B14" s="39"/>
      <c r="C14" s="14">
        <v>0</v>
      </c>
      <c r="D14" s="46"/>
      <c r="E14" s="14">
        <v>0</v>
      </c>
      <c r="F14" s="46"/>
      <c r="G14" s="14">
        <v>0</v>
      </c>
      <c r="H14" s="46"/>
      <c r="I14" s="14">
        <v>0</v>
      </c>
      <c r="J14" s="46"/>
      <c r="K14" s="14">
        <v>24542450</v>
      </c>
      <c r="L14" s="46"/>
      <c r="M14" s="14">
        <v>411401564481</v>
      </c>
      <c r="N14" s="46"/>
      <c r="O14" s="14">
        <v>-396429938309</v>
      </c>
      <c r="P14" s="46"/>
      <c r="Q14" s="14">
        <f t="shared" si="0"/>
        <v>14971626172</v>
      </c>
      <c r="R14" s="39"/>
      <c r="S14" s="14">
        <v>14894473953</v>
      </c>
      <c r="T14" s="14">
        <f t="shared" si="1"/>
        <v>77152219</v>
      </c>
      <c r="U14" s="14"/>
      <c r="V14" s="14"/>
      <c r="W14" s="39"/>
    </row>
    <row r="15" spans="1:23" ht="40.9" customHeight="1" x14ac:dyDescent="0.2">
      <c r="A15" s="13" t="s">
        <v>120</v>
      </c>
      <c r="B15" s="39"/>
      <c r="C15" s="14">
        <v>0</v>
      </c>
      <c r="D15" s="46"/>
      <c r="E15" s="14">
        <v>0</v>
      </c>
      <c r="F15" s="46"/>
      <c r="G15" s="14">
        <v>0</v>
      </c>
      <c r="H15" s="46"/>
      <c r="I15" s="14">
        <v>0</v>
      </c>
      <c r="J15" s="46"/>
      <c r="K15" s="14">
        <v>5300000</v>
      </c>
      <c r="L15" s="46"/>
      <c r="M15" s="14">
        <v>138851660478</v>
      </c>
      <c r="N15" s="46"/>
      <c r="O15" s="14">
        <v>-132274516418</v>
      </c>
      <c r="P15" s="46"/>
      <c r="Q15" s="14">
        <f t="shared" si="0"/>
        <v>6577144060</v>
      </c>
      <c r="R15" s="39"/>
      <c r="S15" s="14">
        <v>6551104538</v>
      </c>
      <c r="T15" s="14">
        <f t="shared" si="1"/>
        <v>26039522</v>
      </c>
      <c r="U15" s="14"/>
      <c r="V15" s="14"/>
      <c r="W15" s="39"/>
    </row>
    <row r="16" spans="1:23" ht="40.9" customHeight="1" x14ac:dyDescent="0.2">
      <c r="A16" s="13" t="s">
        <v>121</v>
      </c>
      <c r="B16" s="39"/>
      <c r="C16" s="14">
        <v>0</v>
      </c>
      <c r="D16" s="46"/>
      <c r="E16" s="14">
        <v>0</v>
      </c>
      <c r="F16" s="46"/>
      <c r="G16" s="14">
        <v>0</v>
      </c>
      <c r="H16" s="46"/>
      <c r="I16" s="14">
        <v>0</v>
      </c>
      <c r="J16" s="46"/>
      <c r="K16" s="14">
        <v>197255557</v>
      </c>
      <c r="L16" s="46"/>
      <c r="M16" s="14">
        <v>1999363924699</v>
      </c>
      <c r="N16" s="46"/>
      <c r="O16" s="14">
        <v>-1995614935728</v>
      </c>
      <c r="P16" s="46"/>
      <c r="Q16" s="14">
        <f t="shared" si="0"/>
        <v>3748988971</v>
      </c>
      <c r="R16" s="39"/>
      <c r="S16" s="14">
        <v>3374038074</v>
      </c>
      <c r="T16" s="14">
        <f t="shared" si="1"/>
        <v>374950897</v>
      </c>
      <c r="U16" s="14"/>
      <c r="V16" s="14"/>
      <c r="W16" s="39"/>
    </row>
    <row r="17" spans="1:23" ht="40.9" customHeight="1" x14ac:dyDescent="0.2">
      <c r="A17" s="13" t="s">
        <v>151</v>
      </c>
      <c r="B17" s="39"/>
      <c r="C17" s="14">
        <v>0</v>
      </c>
      <c r="D17" s="46"/>
      <c r="E17" s="14">
        <v>0</v>
      </c>
      <c r="F17" s="46"/>
      <c r="G17" s="14">
        <v>0</v>
      </c>
      <c r="H17" s="46"/>
      <c r="I17" s="14">
        <v>0</v>
      </c>
      <c r="J17" s="46"/>
      <c r="K17" s="14">
        <v>2575000</v>
      </c>
      <c r="L17" s="46"/>
      <c r="M17" s="14">
        <v>77090987627</v>
      </c>
      <c r="N17" s="46"/>
      <c r="O17" s="14">
        <v>-73935974505</v>
      </c>
      <c r="P17" s="46"/>
      <c r="Q17" s="14">
        <f t="shared" si="0"/>
        <v>3155013122</v>
      </c>
      <c r="R17" s="39"/>
      <c r="S17" s="14">
        <v>3140555934</v>
      </c>
      <c r="T17" s="14">
        <f t="shared" si="1"/>
        <v>14457188</v>
      </c>
      <c r="U17" s="14"/>
      <c r="V17" s="14"/>
      <c r="W17" s="39"/>
    </row>
    <row r="18" spans="1:23" ht="40.9" customHeight="1" x14ac:dyDescent="0.2">
      <c r="A18" s="13" t="s">
        <v>177</v>
      </c>
      <c r="B18" s="39"/>
      <c r="C18" s="14">
        <v>0</v>
      </c>
      <c r="D18" s="46"/>
      <c r="E18" s="14">
        <v>0</v>
      </c>
      <c r="F18" s="46"/>
      <c r="G18" s="14">
        <v>0</v>
      </c>
      <c r="H18" s="46"/>
      <c r="I18" s="14">
        <v>0</v>
      </c>
      <c r="J18" s="46"/>
      <c r="K18" s="14">
        <v>14500000</v>
      </c>
      <c r="L18" s="46"/>
      <c r="M18" s="14">
        <v>152888328089</v>
      </c>
      <c r="N18" s="46"/>
      <c r="O18" s="14">
        <v>-152395743151</v>
      </c>
      <c r="P18" s="46"/>
      <c r="Q18" s="14">
        <f t="shared" si="0"/>
        <v>492584938</v>
      </c>
      <c r="R18" s="39"/>
      <c r="S18" s="14">
        <v>463913027</v>
      </c>
      <c r="T18" s="14">
        <f t="shared" si="1"/>
        <v>28671911</v>
      </c>
      <c r="U18" s="14"/>
      <c r="V18" s="14"/>
      <c r="W18" s="39"/>
    </row>
    <row r="19" spans="1:23" ht="40.9" customHeight="1" x14ac:dyDescent="0.2">
      <c r="A19" s="13" t="s">
        <v>154</v>
      </c>
      <c r="B19" s="39"/>
      <c r="C19" s="14">
        <v>0</v>
      </c>
      <c r="D19" s="46"/>
      <c r="E19" s="14">
        <v>0</v>
      </c>
      <c r="F19" s="46"/>
      <c r="G19" s="14">
        <v>0</v>
      </c>
      <c r="H19" s="46"/>
      <c r="I19" s="14">
        <v>0</v>
      </c>
      <c r="J19" s="46"/>
      <c r="K19" s="14">
        <v>8925841</v>
      </c>
      <c r="L19" s="46"/>
      <c r="M19" s="14">
        <v>137690978944</v>
      </c>
      <c r="N19" s="46"/>
      <c r="O19" s="14">
        <v>-137326038681</v>
      </c>
      <c r="P19" s="46"/>
      <c r="Q19" s="14">
        <f t="shared" si="0"/>
        <v>364940263</v>
      </c>
      <c r="R19" s="39"/>
      <c r="S19" s="14">
        <v>339118418</v>
      </c>
      <c r="T19" s="14">
        <f t="shared" si="1"/>
        <v>25821845</v>
      </c>
      <c r="U19" s="14"/>
      <c r="V19" s="14"/>
      <c r="W19" s="39"/>
    </row>
    <row r="20" spans="1:23" ht="40.9" customHeight="1" x14ac:dyDescent="0.2">
      <c r="A20" s="13" t="s">
        <v>153</v>
      </c>
      <c r="B20" s="39"/>
      <c r="C20" s="14">
        <v>0</v>
      </c>
      <c r="D20" s="46"/>
      <c r="E20" s="14">
        <v>0</v>
      </c>
      <c r="F20" s="46"/>
      <c r="G20" s="14">
        <v>0</v>
      </c>
      <c r="H20" s="46"/>
      <c r="I20" s="14">
        <v>0</v>
      </c>
      <c r="J20" s="46"/>
      <c r="K20" s="14">
        <v>624670</v>
      </c>
      <c r="L20" s="46"/>
      <c r="M20" s="14">
        <v>8210996647</v>
      </c>
      <c r="N20" s="46"/>
      <c r="O20" s="14">
        <v>-8083297115</v>
      </c>
      <c r="P20" s="46"/>
      <c r="Q20" s="14">
        <f t="shared" si="0"/>
        <v>127699532</v>
      </c>
      <c r="R20" s="39"/>
      <c r="S20" s="14">
        <v>126159689</v>
      </c>
      <c r="T20" s="14">
        <f t="shared" si="1"/>
        <v>1539843</v>
      </c>
      <c r="U20" s="14"/>
      <c r="V20" s="14"/>
      <c r="W20" s="39"/>
    </row>
    <row r="21" spans="1:23" ht="40.9" customHeight="1" x14ac:dyDescent="0.2">
      <c r="A21" s="13" t="s">
        <v>148</v>
      </c>
      <c r="B21" s="39"/>
      <c r="C21" s="14">
        <v>0</v>
      </c>
      <c r="D21" s="46"/>
      <c r="E21" s="14">
        <v>0</v>
      </c>
      <c r="F21" s="46"/>
      <c r="G21" s="14">
        <v>0</v>
      </c>
      <c r="H21" s="46"/>
      <c r="I21" s="14">
        <v>0</v>
      </c>
      <c r="J21" s="46"/>
      <c r="K21" s="14">
        <v>2800000</v>
      </c>
      <c r="L21" s="46"/>
      <c r="M21" s="14">
        <v>28397874400</v>
      </c>
      <c r="N21" s="46"/>
      <c r="O21" s="14">
        <v>-28316962974</v>
      </c>
      <c r="P21" s="46"/>
      <c r="Q21" s="14">
        <f t="shared" si="0"/>
        <v>80911426</v>
      </c>
      <c r="R21" s="39"/>
      <c r="S21" s="14">
        <v>75585826</v>
      </c>
      <c r="T21" s="14">
        <f t="shared" si="1"/>
        <v>5325600</v>
      </c>
      <c r="U21" s="14"/>
      <c r="V21" s="14"/>
      <c r="W21" s="39"/>
    </row>
    <row r="22" spans="1:23" ht="40.9" customHeight="1" x14ac:dyDescent="0.2">
      <c r="A22" s="13" t="s">
        <v>149</v>
      </c>
      <c r="B22" s="39"/>
      <c r="C22" s="14">
        <v>0</v>
      </c>
      <c r="D22" s="46"/>
      <c r="E22" s="14">
        <v>0</v>
      </c>
      <c r="F22" s="46"/>
      <c r="G22" s="14">
        <v>0</v>
      </c>
      <c r="H22" s="46"/>
      <c r="I22" s="14">
        <v>0</v>
      </c>
      <c r="J22" s="46"/>
      <c r="K22" s="14">
        <v>2000000</v>
      </c>
      <c r="L22" s="46"/>
      <c r="M22" s="14">
        <v>23197649634</v>
      </c>
      <c r="N22" s="46"/>
      <c r="O22" s="14">
        <v>-23131310884</v>
      </c>
      <c r="P22" s="46"/>
      <c r="Q22" s="14">
        <f t="shared" si="0"/>
        <v>66338750</v>
      </c>
      <c r="R22" s="39"/>
      <c r="S22" s="14">
        <v>61988384</v>
      </c>
      <c r="T22" s="14">
        <f t="shared" si="1"/>
        <v>4350366</v>
      </c>
      <c r="U22" s="14"/>
      <c r="V22" s="14"/>
      <c r="W22" s="39"/>
    </row>
    <row r="23" spans="1:23" ht="40.9" customHeight="1" x14ac:dyDescent="0.2">
      <c r="A23" s="13" t="s">
        <v>146</v>
      </c>
      <c r="B23" s="39"/>
      <c r="C23" s="14">
        <v>0</v>
      </c>
      <c r="D23" s="46"/>
      <c r="E23" s="14">
        <v>0</v>
      </c>
      <c r="F23" s="46"/>
      <c r="G23" s="14">
        <v>0</v>
      </c>
      <c r="H23" s="46"/>
      <c r="I23" s="14">
        <v>0</v>
      </c>
      <c r="J23" s="46"/>
      <c r="K23" s="14">
        <v>813460</v>
      </c>
      <c r="L23" s="46"/>
      <c r="M23" s="14">
        <v>17720343302</v>
      </c>
      <c r="N23" s="46"/>
      <c r="O23" s="14">
        <v>-17670661588</v>
      </c>
      <c r="P23" s="46"/>
      <c r="Q23" s="14">
        <f t="shared" si="0"/>
        <v>49681714</v>
      </c>
      <c r="R23" s="39"/>
      <c r="S23" s="14">
        <v>46358536</v>
      </c>
      <c r="T23" s="14">
        <f t="shared" si="1"/>
        <v>3323178</v>
      </c>
      <c r="U23" s="14"/>
      <c r="V23" s="14"/>
      <c r="W23" s="39"/>
    </row>
    <row r="24" spans="1:23" ht="40.9" customHeight="1" thickBot="1" x14ac:dyDescent="0.25">
      <c r="A24" s="13" t="s">
        <v>150</v>
      </c>
      <c r="B24" s="39"/>
      <c r="C24" s="14">
        <v>0</v>
      </c>
      <c r="D24" s="46"/>
      <c r="E24" s="14">
        <v>0</v>
      </c>
      <c r="F24" s="46"/>
      <c r="G24" s="14">
        <v>0</v>
      </c>
      <c r="H24" s="46"/>
      <c r="I24" s="14">
        <v>0</v>
      </c>
      <c r="J24" s="46"/>
      <c r="K24" s="14">
        <v>9000000</v>
      </c>
      <c r="L24" s="46"/>
      <c r="M24" s="14">
        <v>121413569221</v>
      </c>
      <c r="N24" s="46"/>
      <c r="O24" s="14">
        <v>-124000971907</v>
      </c>
      <c r="P24" s="46"/>
      <c r="Q24" s="14">
        <f t="shared" si="0"/>
        <v>-2587402686</v>
      </c>
      <c r="R24" s="39"/>
      <c r="S24" s="14">
        <v>-2610171966</v>
      </c>
      <c r="T24" s="14">
        <f t="shared" si="1"/>
        <v>22769280</v>
      </c>
      <c r="U24" s="14"/>
      <c r="V24" s="14"/>
      <c r="W24" s="39"/>
    </row>
    <row r="25" spans="1:23" ht="40.9" customHeight="1" thickBot="1" x14ac:dyDescent="0.25">
      <c r="A25" s="72" t="s">
        <v>30</v>
      </c>
      <c r="B25" s="39"/>
      <c r="C25" s="73">
        <f>SUM(C9:C24)</f>
        <v>128237774</v>
      </c>
      <c r="D25" s="46"/>
      <c r="E25" s="73">
        <f>SUM(E9:E24)</f>
        <v>2015813791181</v>
      </c>
      <c r="F25" s="46"/>
      <c r="G25" s="73">
        <f>SUM(G9:G24)</f>
        <v>-1949614208830</v>
      </c>
      <c r="H25" s="46"/>
      <c r="I25" s="73">
        <f>SUM(I9:I24)</f>
        <v>66199582351</v>
      </c>
      <c r="J25" s="46"/>
      <c r="K25" s="73">
        <f>SUM(K9:K24)</f>
        <v>491484752</v>
      </c>
      <c r="L25" s="46"/>
      <c r="M25" s="73">
        <f>SUM(M9:M24)</f>
        <v>8237308044422</v>
      </c>
      <c r="N25" s="46"/>
      <c r="O25" s="73">
        <f>SUM(O9:O24)</f>
        <v>-8023285635088</v>
      </c>
      <c r="P25" s="46"/>
      <c r="Q25" s="73">
        <f>SUM(Q9:Q24)</f>
        <v>214022409334</v>
      </c>
      <c r="R25" s="39"/>
      <c r="S25" s="14"/>
      <c r="T25" s="14"/>
      <c r="U25" s="14"/>
      <c r="V25" s="14"/>
      <c r="W25" s="39"/>
    </row>
    <row r="26" spans="1:23" ht="25.5" thickTop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4"/>
      <c r="T26" s="14"/>
      <c r="U26" s="14"/>
      <c r="V26" s="14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1634-927B-46AB-A8CB-4BA02C684957}">
  <sheetPr>
    <pageSetUpPr fitToPage="1"/>
  </sheetPr>
  <dimension ref="A1:X11"/>
  <sheetViews>
    <sheetView rightToLeft="1" view="pageBreakPreview" zoomScaleNormal="100" zoomScaleSheetLayoutView="100" workbookViewId="0">
      <selection activeCell="M15" sqref="M15"/>
    </sheetView>
  </sheetViews>
  <sheetFormatPr defaultRowHeight="12.75" x14ac:dyDescent="0.2"/>
  <cols>
    <col min="1" max="1" width="37.7109375" bestFit="1" customWidth="1"/>
    <col min="2" max="2" width="1.42578125" customWidth="1"/>
    <col min="3" max="3" width="25.28515625" customWidth="1"/>
    <col min="4" max="4" width="1.42578125" customWidth="1"/>
    <col min="5" max="5" width="25.140625" customWidth="1"/>
    <col min="6" max="6" width="1.42578125" customWidth="1"/>
    <col min="7" max="7" width="22.7109375" customWidth="1"/>
    <col min="8" max="8" width="1.42578125" customWidth="1"/>
    <col min="9" max="9" width="23.28515625" customWidth="1"/>
    <col min="10" max="10" width="1.42578125" customWidth="1"/>
    <col min="11" max="11" width="19.7109375" customWidth="1"/>
    <col min="12" max="12" width="1.42578125" customWidth="1"/>
    <col min="13" max="13" width="27.7109375" customWidth="1"/>
    <col min="14" max="14" width="1.42578125" customWidth="1"/>
    <col min="15" max="15" width="22.85546875" customWidth="1"/>
    <col min="16" max="16" width="1.42578125" customWidth="1"/>
    <col min="17" max="17" width="25.5703125" customWidth="1"/>
    <col min="18" max="18" width="1.42578125" customWidth="1"/>
    <col min="19" max="19" width="13.7109375" hidden="1" customWidth="1"/>
    <col min="20" max="20" width="10.140625" hidden="1" customWidth="1"/>
    <col min="21" max="21" width="13.7109375" hidden="1" customWidth="1"/>
    <col min="22" max="22" width="10.140625" hidden="1" customWidth="1"/>
    <col min="23" max="23" width="0" hidden="1" customWidth="1"/>
  </cols>
  <sheetData>
    <row r="1" spans="1:24" ht="39" customHeight="1" x14ac:dyDescent="0.2">
      <c r="A1" s="94" t="str">
        <f>درآمد!A1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39"/>
      <c r="S1" s="39"/>
      <c r="T1" s="39"/>
      <c r="U1" s="39"/>
      <c r="V1" s="39"/>
    </row>
    <row r="2" spans="1:24" ht="39" customHeight="1" x14ac:dyDescent="0.2">
      <c r="A2" s="94" t="str">
        <f>درآمد!A2</f>
        <v>صورت وضعیت درآمدها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9"/>
      <c r="S2" s="39"/>
      <c r="T2" s="39"/>
      <c r="U2" s="39"/>
      <c r="V2" s="39"/>
    </row>
    <row r="3" spans="1:24" ht="39" customHeight="1" x14ac:dyDescent="0.2">
      <c r="A3" s="94" t="str">
        <f>درآمد!A3</f>
        <v>یک ماهه منتهی به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39"/>
      <c r="S3" s="39"/>
      <c r="T3" s="39"/>
      <c r="U3" s="39"/>
      <c r="V3" s="39"/>
    </row>
    <row r="4" spans="1:24" ht="39" customHeight="1" x14ac:dyDescent="0.2">
      <c r="A4" s="95" t="s">
        <v>174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39"/>
      <c r="S4" s="39"/>
      <c r="T4" s="39"/>
      <c r="U4" s="39"/>
      <c r="V4" s="39"/>
    </row>
    <row r="5" spans="1:24" ht="39" customHeight="1" x14ac:dyDescent="0.75">
      <c r="A5" s="71"/>
      <c r="B5" s="71"/>
      <c r="C5" s="99" t="s">
        <v>104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39"/>
      <c r="S5" s="39"/>
      <c r="T5" s="39"/>
      <c r="U5" s="39"/>
      <c r="V5" s="39"/>
    </row>
    <row r="6" spans="1:24" ht="39" customHeight="1" thickBot="1" x14ac:dyDescent="0.8">
      <c r="A6" s="118" t="s">
        <v>64</v>
      </c>
      <c r="B6" s="39"/>
      <c r="C6" s="96" t="s">
        <v>138</v>
      </c>
      <c r="D6" s="96"/>
      <c r="E6" s="96"/>
      <c r="F6" s="96"/>
      <c r="G6" s="96"/>
      <c r="H6" s="96"/>
      <c r="I6" s="96"/>
      <c r="J6" s="42"/>
      <c r="K6" s="96" t="s">
        <v>139</v>
      </c>
      <c r="L6" s="96"/>
      <c r="M6" s="96"/>
      <c r="N6" s="96"/>
      <c r="O6" s="96"/>
      <c r="P6" s="96"/>
      <c r="Q6" s="96"/>
      <c r="R6" s="39"/>
      <c r="S6" s="39"/>
      <c r="T6" s="39"/>
      <c r="U6" s="39"/>
      <c r="V6" s="39"/>
    </row>
    <row r="7" spans="1:24" ht="59.25" customHeight="1" thickBot="1" x14ac:dyDescent="0.4">
      <c r="A7" s="98"/>
      <c r="B7" s="39"/>
      <c r="C7" s="49" t="s">
        <v>8</v>
      </c>
      <c r="D7" s="42"/>
      <c r="E7" s="49" t="s">
        <v>94</v>
      </c>
      <c r="F7" s="42"/>
      <c r="G7" s="49" t="s">
        <v>95</v>
      </c>
      <c r="H7" s="42"/>
      <c r="I7" s="49" t="s">
        <v>171</v>
      </c>
      <c r="J7" s="42"/>
      <c r="K7" s="49" t="s">
        <v>8</v>
      </c>
      <c r="L7" s="42"/>
      <c r="M7" s="49" t="s">
        <v>94</v>
      </c>
      <c r="N7" s="42"/>
      <c r="O7" s="49" t="s">
        <v>95</v>
      </c>
      <c r="P7" s="42"/>
      <c r="Q7" s="49" t="s">
        <v>171</v>
      </c>
      <c r="R7" s="39"/>
      <c r="S7" s="39"/>
      <c r="T7" s="39"/>
      <c r="U7" s="39"/>
      <c r="V7" s="39"/>
    </row>
    <row r="8" spans="1:24" ht="40.9" customHeight="1" x14ac:dyDescent="0.2">
      <c r="A8" s="13" t="s">
        <v>79</v>
      </c>
      <c r="B8" s="39"/>
      <c r="C8" s="14">
        <v>0</v>
      </c>
      <c r="D8" s="46"/>
      <c r="E8" s="14">
        <v>0</v>
      </c>
      <c r="F8" s="46"/>
      <c r="G8" s="14">
        <v>0</v>
      </c>
      <c r="H8" s="46"/>
      <c r="I8" s="14">
        <v>0</v>
      </c>
      <c r="J8" s="46"/>
      <c r="K8" s="14">
        <v>100</v>
      </c>
      <c r="L8" s="46"/>
      <c r="M8" s="14">
        <v>96524572</v>
      </c>
      <c r="N8" s="46"/>
      <c r="O8" s="14">
        <v>-91991565</v>
      </c>
      <c r="P8" s="46"/>
      <c r="Q8" s="14">
        <f>M8+O8</f>
        <v>4533007</v>
      </c>
      <c r="R8" s="39"/>
      <c r="S8" s="14">
        <v>4462979</v>
      </c>
      <c r="T8" s="14">
        <f>Q8-S8</f>
        <v>70028</v>
      </c>
      <c r="U8" s="14"/>
      <c r="V8" s="39"/>
      <c r="X8" s="39"/>
    </row>
    <row r="9" spans="1:24" ht="40.9" customHeight="1" thickBot="1" x14ac:dyDescent="0.25">
      <c r="A9" s="13" t="s">
        <v>55</v>
      </c>
      <c r="B9" s="39"/>
      <c r="C9" s="14">
        <v>100</v>
      </c>
      <c r="D9" s="46"/>
      <c r="E9" s="14">
        <v>96929675</v>
      </c>
      <c r="F9" s="46"/>
      <c r="G9" s="14">
        <v>-94998550</v>
      </c>
      <c r="H9" s="46"/>
      <c r="I9" s="14">
        <f>E9+G9</f>
        <v>1931125</v>
      </c>
      <c r="J9" s="46"/>
      <c r="K9" s="14">
        <v>100</v>
      </c>
      <c r="L9" s="46"/>
      <c r="M9" s="14">
        <v>96929675</v>
      </c>
      <c r="N9" s="46"/>
      <c r="O9" s="14">
        <v>-94998550</v>
      </c>
      <c r="P9" s="46"/>
      <c r="Q9" s="14">
        <f>M9+O9</f>
        <v>1931125</v>
      </c>
      <c r="R9" s="39"/>
      <c r="S9" s="14">
        <v>1860800</v>
      </c>
      <c r="T9" s="14">
        <f>Q9-S9</f>
        <v>70325</v>
      </c>
      <c r="U9" s="14">
        <v>1860800</v>
      </c>
      <c r="V9" s="14">
        <f>I9-U9</f>
        <v>70325</v>
      </c>
      <c r="X9" s="39"/>
    </row>
    <row r="10" spans="1:24" ht="40.9" customHeight="1" thickBot="1" x14ac:dyDescent="0.25">
      <c r="A10" s="72" t="s">
        <v>30</v>
      </c>
      <c r="B10" s="39"/>
      <c r="C10" s="73">
        <f>SUM(C8:C9)</f>
        <v>100</v>
      </c>
      <c r="D10" s="46"/>
      <c r="E10" s="73">
        <f>SUM(E8:E9)</f>
        <v>96929675</v>
      </c>
      <c r="F10" s="46"/>
      <c r="G10" s="73">
        <f>SUM(G8:G9)</f>
        <v>-94998550</v>
      </c>
      <c r="H10" s="46"/>
      <c r="I10" s="73">
        <f>SUM(I8:I9)</f>
        <v>1931125</v>
      </c>
      <c r="J10" s="46"/>
      <c r="K10" s="73">
        <f>SUM(K8:K9)</f>
        <v>200</v>
      </c>
      <c r="L10" s="46"/>
      <c r="M10" s="73">
        <f>SUM(M8:M9)</f>
        <v>193454247</v>
      </c>
      <c r="N10" s="46"/>
      <c r="O10" s="73">
        <f>SUM(O8:O9)</f>
        <v>-186990115</v>
      </c>
      <c r="P10" s="46"/>
      <c r="Q10" s="73">
        <f>SUM(Q8:Q9)</f>
        <v>6464132</v>
      </c>
      <c r="R10" s="39"/>
      <c r="S10" s="14"/>
      <c r="T10" s="14"/>
      <c r="U10" s="14"/>
      <c r="V10" s="14"/>
      <c r="X10" s="39"/>
    </row>
    <row r="11" spans="1:24" ht="13.5" thickTop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</sheetData>
  <mergeCells count="8">
    <mergeCell ref="A6:A7"/>
    <mergeCell ref="C6:I6"/>
    <mergeCell ref="K6:Q6"/>
    <mergeCell ref="A1:Q1"/>
    <mergeCell ref="A2:Q2"/>
    <mergeCell ref="A3:Q3"/>
    <mergeCell ref="A4:Q4"/>
    <mergeCell ref="C5:Q5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8"/>
  <sheetViews>
    <sheetView rightToLeft="1" view="pageBreakPreview" topLeftCell="A16" zoomScale="60" zoomScaleNormal="100" workbookViewId="0">
      <selection activeCell="W42" sqref="W42"/>
    </sheetView>
  </sheetViews>
  <sheetFormatPr defaultColWidth="8.85546875" defaultRowHeight="15.75" x14ac:dyDescent="0.4"/>
  <cols>
    <col min="1" max="1" width="38" style="6" bestFit="1" customWidth="1"/>
    <col min="2" max="2" width="1.42578125" style="6" customWidth="1"/>
    <col min="3" max="3" width="20.28515625" style="6" bestFit="1" customWidth="1"/>
    <col min="4" max="4" width="1.42578125" style="6" customWidth="1"/>
    <col min="5" max="5" width="25.5703125" style="6" bestFit="1" customWidth="1"/>
    <col min="6" max="6" width="1.42578125" style="6" customWidth="1"/>
    <col min="7" max="7" width="25.5703125" style="6" bestFit="1" customWidth="1"/>
    <col min="8" max="8" width="1.42578125" style="6" customWidth="1"/>
    <col min="9" max="9" width="16.7109375" style="6" bestFit="1" customWidth="1"/>
    <col min="10" max="10" width="1.42578125" style="6" customWidth="1"/>
    <col min="11" max="11" width="24.140625" style="6" bestFit="1" customWidth="1"/>
    <col min="12" max="12" width="1.42578125" style="6" customWidth="1"/>
    <col min="13" max="13" width="17.7109375" style="6" bestFit="1" customWidth="1"/>
    <col min="14" max="14" width="1.42578125" style="6" customWidth="1"/>
    <col min="15" max="15" width="22.7109375" style="6" bestFit="1" customWidth="1"/>
    <col min="16" max="16" width="1.42578125" style="6" customWidth="1"/>
    <col min="17" max="17" width="20" style="6" customWidth="1"/>
    <col min="18" max="18" width="1.42578125" style="6" customWidth="1"/>
    <col min="19" max="19" width="24.85546875" style="6" customWidth="1"/>
    <col min="20" max="20" width="1.42578125" style="6" customWidth="1"/>
    <col min="21" max="21" width="25.5703125" style="6" bestFit="1" customWidth="1"/>
    <col min="22" max="22" width="1.42578125" style="6" customWidth="1"/>
    <col min="23" max="23" width="25.5703125" style="6" bestFit="1" customWidth="1"/>
    <col min="24" max="24" width="1.42578125" style="6" customWidth="1"/>
    <col min="25" max="25" width="26.7109375" style="6" bestFit="1" customWidth="1"/>
    <col min="26" max="26" width="1.42578125" style="6" customWidth="1"/>
    <col min="27" max="27" width="24.140625" style="6" hidden="1" customWidth="1"/>
    <col min="28" max="28" width="24.85546875" style="6" customWidth="1"/>
    <col min="29" max="16384" width="8.85546875" style="6"/>
  </cols>
  <sheetData>
    <row r="1" spans="1:28" ht="39" customHeight="1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8" ht="39" customHeight="1" x14ac:dyDescent="0.4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8" ht="39" customHeight="1" x14ac:dyDescent="0.4">
      <c r="A3" s="94" t="s">
        <v>101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8" ht="39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8" ht="39" customHeight="1" x14ac:dyDescent="0.4">
      <c r="A5" s="95" t="s">
        <v>102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</row>
    <row r="6" spans="1:28" ht="39" customHeight="1" x14ac:dyDescent="0.4">
      <c r="A6" s="95" t="s">
        <v>103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</row>
    <row r="7" spans="1:28" ht="39" customHeight="1" x14ac:dyDescent="0.75">
      <c r="A7" s="8"/>
      <c r="B7" s="8"/>
      <c r="C7" s="99" t="s">
        <v>104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spans="1:28" ht="39" customHeight="1" thickBot="1" x14ac:dyDescent="0.8">
      <c r="C8" s="96" t="s">
        <v>2</v>
      </c>
      <c r="D8" s="96"/>
      <c r="E8" s="96"/>
      <c r="F8" s="96"/>
      <c r="G8" s="96"/>
      <c r="H8" s="23"/>
      <c r="I8" s="96" t="s">
        <v>3</v>
      </c>
      <c r="J8" s="96"/>
      <c r="K8" s="96"/>
      <c r="L8" s="96"/>
      <c r="M8" s="96"/>
      <c r="N8" s="96"/>
      <c r="O8" s="96"/>
      <c r="P8" s="23"/>
      <c r="Q8" s="96" t="s">
        <v>4</v>
      </c>
      <c r="R8" s="96"/>
      <c r="S8" s="96"/>
      <c r="T8" s="96"/>
      <c r="U8" s="96"/>
      <c r="V8" s="96"/>
      <c r="W8" s="96"/>
      <c r="X8" s="96"/>
      <c r="Y8" s="96"/>
    </row>
    <row r="9" spans="1:28" ht="39" customHeight="1" thickBot="1" x14ac:dyDescent="0.7">
      <c r="A9" s="97" t="s">
        <v>7</v>
      </c>
      <c r="B9" s="20"/>
      <c r="C9" s="97" t="s">
        <v>8</v>
      </c>
      <c r="D9" s="20"/>
      <c r="E9" s="97" t="s">
        <v>9</v>
      </c>
      <c r="F9" s="20"/>
      <c r="G9" s="97" t="s">
        <v>10</v>
      </c>
      <c r="H9" s="20"/>
      <c r="I9" s="98" t="s">
        <v>5</v>
      </c>
      <c r="J9" s="98"/>
      <c r="K9" s="98"/>
      <c r="L9" s="20"/>
      <c r="M9" s="98" t="s">
        <v>6</v>
      </c>
      <c r="N9" s="98"/>
      <c r="O9" s="98"/>
      <c r="P9" s="20"/>
      <c r="Q9" s="97" t="s">
        <v>8</v>
      </c>
      <c r="R9" s="20"/>
      <c r="S9" s="97" t="s">
        <v>12</v>
      </c>
      <c r="T9" s="20"/>
      <c r="U9" s="97" t="s">
        <v>9</v>
      </c>
      <c r="V9" s="20"/>
      <c r="W9" s="97" t="s">
        <v>10</v>
      </c>
      <c r="X9" s="20"/>
      <c r="Y9" s="97" t="s">
        <v>13</v>
      </c>
    </row>
    <row r="10" spans="1:28" ht="39" customHeight="1" thickBot="1" x14ac:dyDescent="0.7">
      <c r="A10" s="98"/>
      <c r="B10" s="20"/>
      <c r="C10" s="98"/>
      <c r="D10" s="20"/>
      <c r="E10" s="98"/>
      <c r="F10" s="20"/>
      <c r="G10" s="98"/>
      <c r="H10" s="20"/>
      <c r="I10" s="21" t="s">
        <v>8</v>
      </c>
      <c r="J10" s="20"/>
      <c r="K10" s="22" t="s">
        <v>9</v>
      </c>
      <c r="L10" s="20"/>
      <c r="M10" s="21" t="s">
        <v>8</v>
      </c>
      <c r="N10" s="20"/>
      <c r="O10" s="21" t="s">
        <v>11</v>
      </c>
      <c r="P10" s="20"/>
      <c r="Q10" s="98"/>
      <c r="R10" s="20"/>
      <c r="S10" s="98"/>
      <c r="T10" s="20"/>
      <c r="U10" s="98"/>
      <c r="V10" s="20"/>
      <c r="W10" s="98"/>
      <c r="X10" s="20"/>
      <c r="Y10" s="98"/>
    </row>
    <row r="11" spans="1:28" ht="39" customHeight="1" x14ac:dyDescent="0.65">
      <c r="A11" s="13" t="s">
        <v>19</v>
      </c>
      <c r="B11" s="10"/>
      <c r="C11" s="14">
        <v>4556354540</v>
      </c>
      <c r="D11" s="14"/>
      <c r="E11" s="14">
        <v>27077310514667</v>
      </c>
      <c r="F11" s="14"/>
      <c r="G11" s="14">
        <v>27863697268701</v>
      </c>
      <c r="H11" s="14"/>
      <c r="I11" s="14">
        <v>2557702</v>
      </c>
      <c r="J11" s="14"/>
      <c r="K11" s="83">
        <v>14947587906</v>
      </c>
      <c r="L11" s="14"/>
      <c r="M11" s="14">
        <v>0</v>
      </c>
      <c r="N11" s="14"/>
      <c r="O11" s="14">
        <v>0</v>
      </c>
      <c r="P11" s="14"/>
      <c r="Q11" s="14">
        <v>4558912242</v>
      </c>
      <c r="R11" s="14"/>
      <c r="S11" s="14">
        <v>5470</v>
      </c>
      <c r="T11" s="14"/>
      <c r="U11" s="14">
        <v>27092258102573</v>
      </c>
      <c r="V11" s="14"/>
      <c r="W11" s="14">
        <v>24918297653904</v>
      </c>
      <c r="X11" s="14"/>
      <c r="Y11" s="15">
        <f>W11/$AA$11</f>
        <v>0.38875126596489051</v>
      </c>
      <c r="AA11" s="9">
        <v>64098306129129</v>
      </c>
      <c r="AB11" s="20"/>
    </row>
    <row r="12" spans="1:28" ht="39" customHeight="1" x14ac:dyDescent="0.65">
      <c r="A12" s="13" t="s">
        <v>17</v>
      </c>
      <c r="B12" s="10"/>
      <c r="C12" s="14">
        <v>581882435</v>
      </c>
      <c r="D12" s="14"/>
      <c r="E12" s="14">
        <v>4353886256943</v>
      </c>
      <c r="F12" s="14"/>
      <c r="G12" s="14">
        <v>9436774516590</v>
      </c>
      <c r="H12" s="14"/>
      <c r="I12" s="14">
        <v>357208</v>
      </c>
      <c r="J12" s="14"/>
      <c r="K12" s="83">
        <v>5750905809</v>
      </c>
      <c r="L12" s="14"/>
      <c r="M12" s="14">
        <v>-520000</v>
      </c>
      <c r="N12" s="14"/>
      <c r="O12" s="14">
        <v>-8682596246</v>
      </c>
      <c r="P12" s="14"/>
      <c r="Q12" s="14">
        <v>581719643</v>
      </c>
      <c r="R12" s="14"/>
      <c r="S12" s="14">
        <v>16120</v>
      </c>
      <c r="T12" s="14"/>
      <c r="U12" s="14">
        <v>4355746306597</v>
      </c>
      <c r="V12" s="14"/>
      <c r="W12" s="14">
        <v>9370193881469</v>
      </c>
      <c r="X12" s="14"/>
      <c r="Y12" s="15">
        <f t="shared" ref="Y12:Y28" si="0">W12/$AA$11</f>
        <v>0.14618473478210658</v>
      </c>
      <c r="AA12" s="9"/>
      <c r="AB12" s="20"/>
    </row>
    <row r="13" spans="1:28" ht="39" customHeight="1" x14ac:dyDescent="0.65">
      <c r="A13" s="13" t="s">
        <v>107</v>
      </c>
      <c r="B13" s="10"/>
      <c r="C13" s="14">
        <v>1464036103</v>
      </c>
      <c r="D13" s="14"/>
      <c r="E13" s="14">
        <v>5603914288542</v>
      </c>
      <c r="F13" s="14"/>
      <c r="G13" s="14">
        <v>6492454207022</v>
      </c>
      <c r="H13" s="14"/>
      <c r="I13" s="14">
        <v>5144057</v>
      </c>
      <c r="J13" s="14"/>
      <c r="K13" s="83">
        <v>22414942151</v>
      </c>
      <c r="L13" s="14"/>
      <c r="M13" s="14">
        <v>0</v>
      </c>
      <c r="N13" s="14"/>
      <c r="O13" s="14">
        <v>0</v>
      </c>
      <c r="P13" s="14"/>
      <c r="Q13" s="14">
        <v>1469180160</v>
      </c>
      <c r="R13" s="14"/>
      <c r="S13" s="14">
        <v>4316</v>
      </c>
      <c r="T13" s="14"/>
      <c r="U13" s="14">
        <v>5626329230693</v>
      </c>
      <c r="V13" s="14"/>
      <c r="W13" s="14">
        <v>6336162424566</v>
      </c>
      <c r="X13" s="14"/>
      <c r="Y13" s="15">
        <f t="shared" si="0"/>
        <v>9.8850699920236706E-2</v>
      </c>
      <c r="AA13" s="12"/>
      <c r="AB13" s="20"/>
    </row>
    <row r="14" spans="1:28" ht="39" customHeight="1" x14ac:dyDescent="0.65">
      <c r="A14" s="13" t="s">
        <v>28</v>
      </c>
      <c r="B14" s="10"/>
      <c r="C14" s="14">
        <v>1579632054</v>
      </c>
      <c r="D14" s="14"/>
      <c r="E14" s="14">
        <v>5242713156128</v>
      </c>
      <c r="F14" s="14"/>
      <c r="G14" s="14">
        <v>4656373024234</v>
      </c>
      <c r="H14" s="14"/>
      <c r="I14" s="14">
        <v>1573298</v>
      </c>
      <c r="J14" s="14"/>
      <c r="K14" s="83">
        <v>4507696169</v>
      </c>
      <c r="L14" s="14"/>
      <c r="M14" s="14">
        <v>0</v>
      </c>
      <c r="N14" s="14"/>
      <c r="O14" s="14">
        <v>0</v>
      </c>
      <c r="P14" s="14"/>
      <c r="Q14" s="14">
        <v>1581205352</v>
      </c>
      <c r="R14" s="14"/>
      <c r="S14" s="14">
        <v>2829</v>
      </c>
      <c r="T14" s="14"/>
      <c r="U14" s="14">
        <v>5247220852297</v>
      </c>
      <c r="V14" s="14"/>
      <c r="W14" s="14">
        <v>4469830286052</v>
      </c>
      <c r="X14" s="14"/>
      <c r="Y14" s="15">
        <f t="shared" si="0"/>
        <v>6.973398449948616E-2</v>
      </c>
      <c r="AB14" s="20"/>
    </row>
    <row r="15" spans="1:28" ht="39" customHeight="1" x14ac:dyDescent="0.65">
      <c r="A15" s="13" t="s">
        <v>25</v>
      </c>
      <c r="B15" s="10"/>
      <c r="C15" s="14">
        <v>1270218058</v>
      </c>
      <c r="D15" s="14"/>
      <c r="E15" s="14">
        <v>6107480823919</v>
      </c>
      <c r="F15" s="14"/>
      <c r="G15" s="14">
        <v>3939760356824</v>
      </c>
      <c r="H15" s="14"/>
      <c r="I15" s="14">
        <v>32067708</v>
      </c>
      <c r="J15" s="14"/>
      <c r="K15" s="83">
        <v>96419306428</v>
      </c>
      <c r="L15" s="14"/>
      <c r="M15" s="14">
        <v>0</v>
      </c>
      <c r="N15" s="14"/>
      <c r="O15" s="14">
        <v>0</v>
      </c>
      <c r="P15" s="14"/>
      <c r="Q15" s="14">
        <v>1302285766</v>
      </c>
      <c r="R15" s="14"/>
      <c r="S15" s="14">
        <v>2937</v>
      </c>
      <c r="T15" s="14"/>
      <c r="U15" s="14">
        <v>6203900130347</v>
      </c>
      <c r="V15" s="14"/>
      <c r="W15" s="14">
        <v>3821906436638</v>
      </c>
      <c r="X15" s="14"/>
      <c r="Y15" s="15">
        <f t="shared" si="0"/>
        <v>5.9625701012107762E-2</v>
      </c>
      <c r="AB15" s="20"/>
    </row>
    <row r="16" spans="1:28" ht="39" customHeight="1" x14ac:dyDescent="0.65">
      <c r="A16" s="13" t="s">
        <v>15</v>
      </c>
      <c r="B16" s="10"/>
      <c r="C16" s="14">
        <v>20519301</v>
      </c>
      <c r="D16" s="14"/>
      <c r="E16" s="14">
        <v>512746652407</v>
      </c>
      <c r="F16" s="14"/>
      <c r="G16" s="14">
        <v>1054915690742</v>
      </c>
      <c r="H16" s="14"/>
      <c r="I16" s="14">
        <v>38050</v>
      </c>
      <c r="J16" s="14"/>
      <c r="K16" s="83">
        <v>2002938867</v>
      </c>
      <c r="L16" s="14"/>
      <c r="M16" s="14">
        <v>-152200</v>
      </c>
      <c r="N16" s="14"/>
      <c r="O16" s="14">
        <v>-8132354842</v>
      </c>
      <c r="P16" s="14"/>
      <c r="Q16" s="14">
        <v>20405151</v>
      </c>
      <c r="R16" s="14"/>
      <c r="S16" s="14">
        <v>52400</v>
      </c>
      <c r="T16" s="14"/>
      <c r="U16" s="14">
        <v>510944579092</v>
      </c>
      <c r="V16" s="14"/>
      <c r="W16" s="14">
        <v>1068417297666</v>
      </c>
      <c r="X16" s="14"/>
      <c r="Y16" s="15">
        <f t="shared" si="0"/>
        <v>1.6668417032949731E-2</v>
      </c>
      <c r="AB16" s="20"/>
    </row>
    <row r="17" spans="1:28" ht="39" customHeight="1" x14ac:dyDescent="0.65">
      <c r="A17" s="13" t="s">
        <v>106</v>
      </c>
      <c r="B17" s="10"/>
      <c r="C17" s="14">
        <v>69942315</v>
      </c>
      <c r="D17" s="14"/>
      <c r="E17" s="14">
        <v>620070315412</v>
      </c>
      <c r="F17" s="14"/>
      <c r="G17" s="14">
        <v>749910674359</v>
      </c>
      <c r="H17" s="14"/>
      <c r="I17" s="14">
        <v>9174814</v>
      </c>
      <c r="J17" s="14"/>
      <c r="K17" s="83">
        <v>94626251740</v>
      </c>
      <c r="L17" s="14"/>
      <c r="M17" s="14">
        <v>-4878</v>
      </c>
      <c r="N17" s="14"/>
      <c r="O17" s="14">
        <v>-53860940</v>
      </c>
      <c r="P17" s="14"/>
      <c r="Q17" s="14">
        <v>79112251</v>
      </c>
      <c r="R17" s="14"/>
      <c r="S17" s="14">
        <v>10000</v>
      </c>
      <c r="T17" s="14"/>
      <c r="U17" s="14">
        <v>714653214737</v>
      </c>
      <c r="V17" s="14"/>
      <c r="W17" s="14">
        <v>790521256892</v>
      </c>
      <c r="X17" s="14"/>
      <c r="Y17" s="15">
        <f t="shared" si="0"/>
        <v>1.2332950816195648E-2</v>
      </c>
      <c r="AB17" s="20"/>
    </row>
    <row r="18" spans="1:28" ht="39" customHeight="1" x14ac:dyDescent="0.65">
      <c r="A18" s="13" t="s">
        <v>14</v>
      </c>
      <c r="C18" s="14">
        <v>182842703</v>
      </c>
      <c r="D18" s="14"/>
      <c r="E18" s="14">
        <v>583709685299</v>
      </c>
      <c r="F18" s="14"/>
      <c r="G18" s="14">
        <v>517234295146</v>
      </c>
      <c r="H18" s="14"/>
      <c r="I18" s="14">
        <v>88833053</v>
      </c>
      <c r="J18" s="14"/>
      <c r="K18" s="83">
        <v>278302725968</v>
      </c>
      <c r="L18" s="14"/>
      <c r="M18" s="14">
        <v>0</v>
      </c>
      <c r="N18" s="14"/>
      <c r="O18" s="14">
        <v>0</v>
      </c>
      <c r="P18" s="14"/>
      <c r="Q18" s="14">
        <v>271675756</v>
      </c>
      <c r="R18" s="14"/>
      <c r="S18" s="14">
        <v>2649</v>
      </c>
      <c r="T18" s="14"/>
      <c r="U18" s="14">
        <v>862012411267</v>
      </c>
      <c r="V18" s="14"/>
      <c r="W18" s="14">
        <v>719122129144</v>
      </c>
      <c r="X18" s="14"/>
      <c r="Y18" s="15">
        <f t="shared" si="0"/>
        <v>1.12190504331783E-2</v>
      </c>
      <c r="AB18" s="20"/>
    </row>
    <row r="19" spans="1:28" ht="39" customHeight="1" x14ac:dyDescent="0.65">
      <c r="A19" s="13" t="s">
        <v>29</v>
      </c>
      <c r="B19" s="10"/>
      <c r="C19" s="14">
        <v>210000000</v>
      </c>
      <c r="D19" s="14"/>
      <c r="E19" s="14">
        <v>510090000000</v>
      </c>
      <c r="F19" s="14"/>
      <c r="G19" s="14">
        <v>509702331600</v>
      </c>
      <c r="H19" s="14"/>
      <c r="I19" s="14">
        <v>21300000</v>
      </c>
      <c r="J19" s="14"/>
      <c r="K19" s="83">
        <v>68150348567</v>
      </c>
      <c r="L19" s="14"/>
      <c r="M19" s="14">
        <v>-65000000</v>
      </c>
      <c r="N19" s="14"/>
      <c r="O19" s="14">
        <v>-193715165068</v>
      </c>
      <c r="P19" s="14"/>
      <c r="Q19" s="14">
        <v>166300000</v>
      </c>
      <c r="R19" s="14"/>
      <c r="S19" s="14">
        <v>3136</v>
      </c>
      <c r="T19" s="14"/>
      <c r="U19" s="14">
        <v>418590794867</v>
      </c>
      <c r="V19" s="14"/>
      <c r="W19" s="14">
        <v>521120447232</v>
      </c>
      <c r="X19" s="14"/>
      <c r="Y19" s="15">
        <f t="shared" si="0"/>
        <v>8.1300190083366444E-3</v>
      </c>
      <c r="AB19" s="20"/>
    </row>
    <row r="20" spans="1:28" ht="39" customHeight="1" x14ac:dyDescent="0.65">
      <c r="A20" s="13" t="s">
        <v>24</v>
      </c>
      <c r="B20" s="10"/>
      <c r="C20" s="14">
        <v>132918399</v>
      </c>
      <c r="D20" s="14"/>
      <c r="E20" s="14">
        <v>371190844316</v>
      </c>
      <c r="F20" s="14"/>
      <c r="G20" s="14">
        <v>396725517097</v>
      </c>
      <c r="H20" s="14"/>
      <c r="I20" s="14">
        <v>0</v>
      </c>
      <c r="J20" s="14"/>
      <c r="K20" s="83">
        <v>0</v>
      </c>
      <c r="L20" s="14"/>
      <c r="M20" s="14">
        <v>0</v>
      </c>
      <c r="N20" s="14"/>
      <c r="O20" s="14">
        <v>0</v>
      </c>
      <c r="P20" s="14"/>
      <c r="Q20" s="14">
        <v>132918399</v>
      </c>
      <c r="R20" s="14"/>
      <c r="S20" s="14">
        <v>3042</v>
      </c>
      <c r="T20" s="14"/>
      <c r="U20" s="14">
        <v>371190844316</v>
      </c>
      <c r="V20" s="14"/>
      <c r="W20" s="14">
        <v>404030473052</v>
      </c>
      <c r="X20" s="14"/>
      <c r="Y20" s="15">
        <f t="shared" si="0"/>
        <v>6.303294072047114E-3</v>
      </c>
      <c r="AB20" s="20"/>
    </row>
    <row r="21" spans="1:28" ht="39" customHeight="1" x14ac:dyDescent="0.65">
      <c r="A21" s="13" t="s">
        <v>16</v>
      </c>
      <c r="B21" s="10"/>
      <c r="C21" s="14">
        <v>26237429</v>
      </c>
      <c r="D21" s="14"/>
      <c r="E21" s="14">
        <v>207754872633</v>
      </c>
      <c r="F21" s="14"/>
      <c r="G21" s="14">
        <v>208429034003</v>
      </c>
      <c r="H21" s="14"/>
      <c r="I21" s="14">
        <v>710310</v>
      </c>
      <c r="J21" s="14"/>
      <c r="K21" s="83">
        <v>5458985693</v>
      </c>
      <c r="L21" s="14"/>
      <c r="M21" s="14">
        <v>0</v>
      </c>
      <c r="N21" s="14"/>
      <c r="O21" s="14">
        <v>0</v>
      </c>
      <c r="P21" s="14"/>
      <c r="Q21" s="14">
        <v>26947739</v>
      </c>
      <c r="R21" s="14"/>
      <c r="S21" s="14">
        <v>7030</v>
      </c>
      <c r="T21" s="14"/>
      <c r="U21" s="14">
        <v>213213858326</v>
      </c>
      <c r="V21" s="14"/>
      <c r="W21" s="14">
        <v>189298628790</v>
      </c>
      <c r="X21" s="14"/>
      <c r="Y21" s="15">
        <f t="shared" si="0"/>
        <v>2.9532547772580628E-3</v>
      </c>
      <c r="AB21" s="20"/>
    </row>
    <row r="22" spans="1:28" ht="39" customHeight="1" x14ac:dyDescent="0.65">
      <c r="A22" s="13" t="s">
        <v>20</v>
      </c>
      <c r="B22" s="10"/>
      <c r="C22" s="14">
        <v>28541219</v>
      </c>
      <c r="D22" s="14"/>
      <c r="E22" s="14">
        <v>131927355685</v>
      </c>
      <c r="F22" s="14"/>
      <c r="G22" s="14">
        <v>160564940802</v>
      </c>
      <c r="H22" s="14"/>
      <c r="I22" s="14">
        <v>4471503</v>
      </c>
      <c r="J22" s="14"/>
      <c r="K22" s="83">
        <v>23827351948</v>
      </c>
      <c r="L22" s="14"/>
      <c r="M22" s="14">
        <v>-2000000</v>
      </c>
      <c r="N22" s="14"/>
      <c r="O22" s="14">
        <v>-10791792063</v>
      </c>
      <c r="P22" s="14"/>
      <c r="Q22" s="14">
        <v>31012722</v>
      </c>
      <c r="R22" s="14"/>
      <c r="S22" s="14">
        <v>5390</v>
      </c>
      <c r="T22" s="14"/>
      <c r="U22" s="14">
        <v>146326174623</v>
      </c>
      <c r="V22" s="14"/>
      <c r="W22" s="14">
        <v>167031531065</v>
      </c>
      <c r="X22" s="14"/>
      <c r="Y22" s="15">
        <f t="shared" si="0"/>
        <v>2.6058649775940611E-3</v>
      </c>
      <c r="AB22" s="20"/>
    </row>
    <row r="23" spans="1:28" ht="39" customHeight="1" x14ac:dyDescent="0.65">
      <c r="A23" s="13" t="s">
        <v>22</v>
      </c>
      <c r="B23" s="10"/>
      <c r="C23" s="14">
        <v>9007589</v>
      </c>
      <c r="D23" s="14"/>
      <c r="E23" s="14">
        <v>143249505625</v>
      </c>
      <c r="F23" s="14"/>
      <c r="G23" s="14">
        <v>142481765368</v>
      </c>
      <c r="H23" s="14"/>
      <c r="I23" s="14">
        <v>503047</v>
      </c>
      <c r="J23" s="14"/>
      <c r="K23" s="83">
        <v>8076380695</v>
      </c>
      <c r="L23" s="14"/>
      <c r="M23" s="14">
        <v>-263060</v>
      </c>
      <c r="N23" s="14"/>
      <c r="O23" s="14">
        <v>-4408959481</v>
      </c>
      <c r="P23" s="14"/>
      <c r="Q23" s="14">
        <v>9247576</v>
      </c>
      <c r="R23" s="14"/>
      <c r="S23" s="14">
        <v>16130</v>
      </c>
      <c r="T23" s="14"/>
      <c r="U23" s="14">
        <v>147142369585</v>
      </c>
      <c r="V23" s="14"/>
      <c r="W23" s="14">
        <v>149050036695</v>
      </c>
      <c r="X23" s="14"/>
      <c r="Y23" s="15">
        <f t="shared" si="0"/>
        <v>2.3253350313927456E-3</v>
      </c>
      <c r="AB23" s="20"/>
    </row>
    <row r="24" spans="1:28" ht="39" customHeight="1" x14ac:dyDescent="0.65">
      <c r="A24" s="13" t="s">
        <v>23</v>
      </c>
      <c r="B24" s="10"/>
      <c r="C24" s="14">
        <v>19069562</v>
      </c>
      <c r="D24" s="14"/>
      <c r="E24" s="14">
        <v>69395431565</v>
      </c>
      <c r="F24" s="14"/>
      <c r="G24" s="14">
        <v>126906760424</v>
      </c>
      <c r="H24" s="14"/>
      <c r="I24" s="14">
        <v>2869752</v>
      </c>
      <c r="J24" s="14"/>
      <c r="K24" s="83">
        <v>17322447822</v>
      </c>
      <c r="L24" s="14"/>
      <c r="M24" s="14">
        <v>0</v>
      </c>
      <c r="N24" s="14"/>
      <c r="O24" s="14">
        <v>0</v>
      </c>
      <c r="P24" s="14"/>
      <c r="Q24" s="14">
        <v>21939314</v>
      </c>
      <c r="R24" s="14"/>
      <c r="S24" s="14">
        <v>6120</v>
      </c>
      <c r="T24" s="14"/>
      <c r="U24" s="14">
        <v>86717879387</v>
      </c>
      <c r="V24" s="14"/>
      <c r="W24" s="14">
        <v>134166557542</v>
      </c>
      <c r="X24" s="14"/>
      <c r="Y24" s="15">
        <f t="shared" si="0"/>
        <v>2.093137333016496E-3</v>
      </c>
      <c r="AB24" s="20"/>
    </row>
    <row r="25" spans="1:28" ht="39" customHeight="1" x14ac:dyDescent="0.65">
      <c r="A25" s="13" t="s">
        <v>18</v>
      </c>
      <c r="B25" s="10"/>
      <c r="C25" s="14">
        <v>10114080</v>
      </c>
      <c r="D25" s="14"/>
      <c r="E25" s="14">
        <v>177895787188</v>
      </c>
      <c r="F25" s="14"/>
      <c r="G25" s="14">
        <v>138659716065</v>
      </c>
      <c r="H25" s="14"/>
      <c r="I25" s="14">
        <v>47400</v>
      </c>
      <c r="J25" s="14"/>
      <c r="K25" s="83">
        <v>629150679</v>
      </c>
      <c r="L25" s="14"/>
      <c r="M25" s="14">
        <v>0</v>
      </c>
      <c r="N25" s="14"/>
      <c r="O25" s="14">
        <v>0</v>
      </c>
      <c r="P25" s="14"/>
      <c r="Q25" s="14">
        <v>10161480</v>
      </c>
      <c r="R25" s="14"/>
      <c r="S25" s="14">
        <v>12470</v>
      </c>
      <c r="T25" s="14"/>
      <c r="U25" s="14">
        <v>178524937867</v>
      </c>
      <c r="V25" s="14"/>
      <c r="W25" s="14">
        <v>126617353221</v>
      </c>
      <c r="X25" s="14"/>
      <c r="Y25" s="15">
        <f t="shared" si="0"/>
        <v>1.9753619224496121E-3</v>
      </c>
      <c r="AB25" s="20"/>
    </row>
    <row r="26" spans="1:28" ht="39" customHeight="1" x14ac:dyDescent="0.65">
      <c r="A26" s="13" t="s">
        <v>21</v>
      </c>
      <c r="B26" s="10"/>
      <c r="C26" s="14">
        <v>30718316</v>
      </c>
      <c r="D26" s="14"/>
      <c r="E26" s="14">
        <v>68605443020</v>
      </c>
      <c r="F26" s="14"/>
      <c r="G26" s="14">
        <v>79407887596</v>
      </c>
      <c r="H26" s="14"/>
      <c r="I26" s="14">
        <v>0</v>
      </c>
      <c r="J26" s="14"/>
      <c r="K26" s="83">
        <v>0</v>
      </c>
      <c r="L26" s="14"/>
      <c r="M26" s="14">
        <v>0</v>
      </c>
      <c r="N26" s="14"/>
      <c r="O26" s="14">
        <v>0</v>
      </c>
      <c r="P26" s="14"/>
      <c r="Q26" s="14">
        <v>30718316</v>
      </c>
      <c r="R26" s="14"/>
      <c r="S26" s="14">
        <v>2315</v>
      </c>
      <c r="T26" s="14"/>
      <c r="U26" s="14">
        <v>68605443020</v>
      </c>
      <c r="V26" s="14"/>
      <c r="W26" s="14">
        <v>71058855734</v>
      </c>
      <c r="X26" s="14"/>
      <c r="Y26" s="15">
        <f t="shared" si="0"/>
        <v>1.1085917869787176E-3</v>
      </c>
      <c r="AB26" s="20"/>
    </row>
    <row r="27" spans="1:28" ht="39" customHeight="1" x14ac:dyDescent="0.65">
      <c r="A27" s="13" t="s">
        <v>26</v>
      </c>
      <c r="B27" s="10"/>
      <c r="C27" s="14">
        <v>1092556</v>
      </c>
      <c r="D27" s="14"/>
      <c r="E27" s="14">
        <v>15402050709</v>
      </c>
      <c r="F27" s="14"/>
      <c r="G27" s="14">
        <v>14509033987</v>
      </c>
      <c r="H27" s="14"/>
      <c r="I27" s="14">
        <v>0</v>
      </c>
      <c r="J27" s="14"/>
      <c r="K27" s="83">
        <v>0</v>
      </c>
      <c r="L27" s="14"/>
      <c r="M27" s="14">
        <v>0</v>
      </c>
      <c r="N27" s="14"/>
      <c r="O27" s="14">
        <v>0</v>
      </c>
      <c r="P27" s="14"/>
      <c r="Q27" s="14">
        <v>1092556</v>
      </c>
      <c r="R27" s="14"/>
      <c r="S27" s="14">
        <v>12520</v>
      </c>
      <c r="T27" s="14"/>
      <c r="U27" s="14">
        <v>15402050709</v>
      </c>
      <c r="V27" s="14"/>
      <c r="W27" s="14">
        <v>13668405231</v>
      </c>
      <c r="X27" s="14"/>
      <c r="Y27" s="15">
        <f t="shared" si="0"/>
        <v>2.1324128602500612E-4</v>
      </c>
      <c r="AB27" s="20"/>
    </row>
    <row r="28" spans="1:28" ht="39" customHeight="1" x14ac:dyDescent="0.65">
      <c r="A28" s="13" t="s">
        <v>27</v>
      </c>
      <c r="B28" s="10"/>
      <c r="C28" s="14">
        <v>879171</v>
      </c>
      <c r="D28" s="14"/>
      <c r="E28" s="14">
        <v>2693419972</v>
      </c>
      <c r="F28" s="14"/>
      <c r="G28" s="14">
        <v>2528331144</v>
      </c>
      <c r="H28" s="14"/>
      <c r="I28" s="14">
        <v>0</v>
      </c>
      <c r="J28" s="14"/>
      <c r="K28" s="83">
        <v>0</v>
      </c>
      <c r="L28" s="14"/>
      <c r="M28" s="14">
        <v>0</v>
      </c>
      <c r="N28" s="14"/>
      <c r="O28" s="14">
        <v>0</v>
      </c>
      <c r="P28" s="14"/>
      <c r="Q28" s="14">
        <v>879171</v>
      </c>
      <c r="R28" s="14"/>
      <c r="S28" s="14">
        <v>2886</v>
      </c>
      <c r="T28" s="14"/>
      <c r="U28" s="14">
        <v>2693419972</v>
      </c>
      <c r="V28" s="14"/>
      <c r="W28" s="14">
        <v>2535359167</v>
      </c>
      <c r="X28" s="14"/>
      <c r="Y28" s="15">
        <f t="shared" si="0"/>
        <v>3.9554230370649763E-5</v>
      </c>
      <c r="AB28" s="20"/>
    </row>
    <row r="29" spans="1:28" ht="39" customHeight="1" thickBot="1" x14ac:dyDescent="0.7">
      <c r="A29" s="13" t="s">
        <v>105</v>
      </c>
      <c r="C29" s="16">
        <v>73149107</v>
      </c>
      <c r="D29" s="14"/>
      <c r="E29" s="16">
        <v>163049359503</v>
      </c>
      <c r="F29" s="14"/>
      <c r="G29" s="16">
        <v>113660413770</v>
      </c>
      <c r="H29" s="14"/>
      <c r="I29" s="16">
        <v>0</v>
      </c>
      <c r="J29" s="14"/>
      <c r="K29" s="84">
        <v>0</v>
      </c>
      <c r="L29" s="14"/>
      <c r="M29" s="16">
        <v>-73149107</v>
      </c>
      <c r="N29" s="14"/>
      <c r="O29" s="16">
        <v>0</v>
      </c>
      <c r="P29" s="14"/>
      <c r="Q29" s="16">
        <v>0</v>
      </c>
      <c r="R29" s="14"/>
      <c r="S29" s="14">
        <v>0</v>
      </c>
      <c r="T29" s="14"/>
      <c r="U29" s="16">
        <v>0</v>
      </c>
      <c r="V29" s="14"/>
      <c r="W29" s="16">
        <v>0</v>
      </c>
      <c r="X29" s="14"/>
      <c r="Y29" s="17">
        <v>0</v>
      </c>
      <c r="AB29" s="20"/>
    </row>
    <row r="30" spans="1:28" ht="39" customHeight="1" thickBot="1" x14ac:dyDescent="0.45">
      <c r="A30" s="13" t="s">
        <v>30</v>
      </c>
      <c r="B30" s="10"/>
      <c r="C30" s="18">
        <f>SUM(C11:C29)</f>
        <v>10267154937</v>
      </c>
      <c r="D30" s="14"/>
      <c r="E30" s="18">
        <f>SUM(E11:E29)</f>
        <v>51963085763533</v>
      </c>
      <c r="F30" s="14"/>
      <c r="G30" s="18">
        <f>SUM(G11:G29)</f>
        <v>56604695765474</v>
      </c>
      <c r="H30" s="14"/>
      <c r="I30" s="18">
        <f>SUM(I11:I29)</f>
        <v>169647902</v>
      </c>
      <c r="J30" s="14"/>
      <c r="K30" s="85">
        <f>SUM(K11:K29)</f>
        <v>642437020442</v>
      </c>
      <c r="L30" s="14"/>
      <c r="M30" s="18">
        <f>SUM(M11:M29)</f>
        <v>-141089245</v>
      </c>
      <c r="N30" s="14"/>
      <c r="O30" s="18">
        <f>SUM(O11:O29)</f>
        <v>-225784728640</v>
      </c>
      <c r="P30" s="14"/>
      <c r="Q30" s="18">
        <f>SUM(Q11:Q29)</f>
        <v>10295713594</v>
      </c>
      <c r="R30" s="14"/>
      <c r="S30" s="14"/>
      <c r="T30" s="14"/>
      <c r="U30" s="18">
        <f>SUM(U11:U29)</f>
        <v>52261472600275</v>
      </c>
      <c r="V30" s="14"/>
      <c r="W30" s="18">
        <f>SUM(W11:W29)</f>
        <v>53273029014060</v>
      </c>
      <c r="X30" s="14"/>
      <c r="Y30" s="19">
        <f>SUM(Y11:Y29)</f>
        <v>0.8311144588866205</v>
      </c>
    </row>
    <row r="31" spans="1:28" ht="19.5" thickTop="1" x14ac:dyDescent="0.4">
      <c r="C31" s="11"/>
    </row>
    <row r="32" spans="1:28" ht="24.75" hidden="1" x14ac:dyDescent="0.4">
      <c r="C32" s="14">
        <v>10267154937</v>
      </c>
      <c r="D32" s="14"/>
      <c r="E32" s="14">
        <v>51800036404030</v>
      </c>
      <c r="F32" s="14"/>
      <c r="G32" s="14">
        <v>4690998947674</v>
      </c>
      <c r="H32" s="14"/>
      <c r="I32" s="14">
        <v>169647902</v>
      </c>
      <c r="J32" s="14"/>
      <c r="K32" s="14">
        <v>642437020442</v>
      </c>
      <c r="L32" s="14"/>
      <c r="M32" s="14">
        <v>-141089245</v>
      </c>
      <c r="N32" s="14"/>
      <c r="O32" s="14">
        <v>-225784728640</v>
      </c>
      <c r="Q32" s="14">
        <f>C30+I30+M30</f>
        <v>10295713594</v>
      </c>
      <c r="U32" s="14"/>
      <c r="V32" s="14"/>
      <c r="W32" s="14"/>
      <c r="Y32" s="15"/>
    </row>
    <row r="33" spans="3:25" ht="24.75" hidden="1" x14ac:dyDescent="0.4">
      <c r="C33" s="14">
        <f>C32-C30</f>
        <v>0</v>
      </c>
      <c r="D33" s="14"/>
      <c r="E33" s="14">
        <v>163049359503</v>
      </c>
      <c r="F33" s="14"/>
      <c r="G33" s="14">
        <v>-49388945733</v>
      </c>
      <c r="H33" s="14"/>
      <c r="I33" s="14">
        <f>I32-I30</f>
        <v>0</v>
      </c>
      <c r="J33" s="14"/>
      <c r="K33" s="14">
        <f>K32-K30</f>
        <v>0</v>
      </c>
      <c r="L33" s="14"/>
      <c r="M33" s="14">
        <f>M32-M30</f>
        <v>0</v>
      </c>
      <c r="N33" s="14"/>
      <c r="O33" s="14">
        <f>O32-O30</f>
        <v>0</v>
      </c>
      <c r="Q33" s="14">
        <f>Q32-Q30</f>
        <v>0</v>
      </c>
      <c r="U33" s="14"/>
      <c r="V33" s="14"/>
      <c r="W33" s="14"/>
      <c r="Y33" s="15"/>
    </row>
    <row r="34" spans="3:25" ht="24.75" hidden="1" x14ac:dyDescent="0.4">
      <c r="E34" s="14">
        <f>SUM(E32:E33)</f>
        <v>51963085763533</v>
      </c>
      <c r="F34" s="14"/>
      <c r="G34" s="14">
        <f>E34+G32+G33</f>
        <v>56604695765474</v>
      </c>
      <c r="I34" s="13" t="s">
        <v>108</v>
      </c>
      <c r="K34" s="14" t="s">
        <v>112</v>
      </c>
      <c r="Q34" s="13" t="s">
        <v>108</v>
      </c>
      <c r="S34" s="13" t="s">
        <v>109</v>
      </c>
      <c r="U34" s="14">
        <v>52261472600275</v>
      </c>
      <c r="Y34" s="15">
        <v>0.83109999999999995</v>
      </c>
    </row>
    <row r="35" spans="3:25" ht="24.75" hidden="1" x14ac:dyDescent="0.4">
      <c r="E35" s="14">
        <f>E34-E30</f>
        <v>0</v>
      </c>
      <c r="F35" s="14"/>
      <c r="G35" s="14">
        <f>G34-G30</f>
        <v>0</v>
      </c>
      <c r="Q35" s="13"/>
      <c r="S35" s="13"/>
      <c r="U35" s="14">
        <f>U34-U30</f>
        <v>0</v>
      </c>
      <c r="Y35" s="15">
        <f>Y34-Y30</f>
        <v>-1.4458886620549727E-5</v>
      </c>
    </row>
    <row r="36" spans="3:25" ht="24.75" hidden="1" x14ac:dyDescent="0.4">
      <c r="Q36" s="13" t="s">
        <v>110</v>
      </c>
      <c r="S36" s="13" t="s">
        <v>111</v>
      </c>
      <c r="U36" s="14">
        <v>1011556413785</v>
      </c>
    </row>
    <row r="37" spans="3:25" ht="24.75" hidden="1" x14ac:dyDescent="0.4">
      <c r="U37" s="14">
        <f>U34+U36</f>
        <v>53273029014060</v>
      </c>
    </row>
    <row r="38" spans="3:25" ht="24.75" hidden="1" x14ac:dyDescent="0.4">
      <c r="U38" s="14">
        <f>U37-W30</f>
        <v>0</v>
      </c>
    </row>
  </sheetData>
  <sortState xmlns:xlrd2="http://schemas.microsoft.com/office/spreadsheetml/2017/richdata2" ref="A11:Y29">
    <sortCondition descending="1" ref="W11:W29"/>
  </sortState>
  <mergeCells count="20">
    <mergeCell ref="Y9:Y10"/>
    <mergeCell ref="G9:G10"/>
    <mergeCell ref="E9:E10"/>
    <mergeCell ref="A6:Y6"/>
    <mergeCell ref="C9:C10"/>
    <mergeCell ref="A9:A10"/>
    <mergeCell ref="C8:G8"/>
    <mergeCell ref="C7:Y7"/>
    <mergeCell ref="I9:K9"/>
    <mergeCell ref="M9:O9"/>
    <mergeCell ref="Q9:Q10"/>
    <mergeCell ref="S9:S10"/>
    <mergeCell ref="U9:U10"/>
    <mergeCell ref="W9:W10"/>
    <mergeCell ref="A1:Y1"/>
    <mergeCell ref="A2:Y2"/>
    <mergeCell ref="A3:Y3"/>
    <mergeCell ref="A5:Y5"/>
    <mergeCell ref="I8:O8"/>
    <mergeCell ref="Q8:Y8"/>
  </mergeCells>
  <pageMargins left="0.39" right="0.39" top="0.39" bottom="0.39" header="0" footer="0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7"/>
  <sheetViews>
    <sheetView rightToLeft="1" view="pageBreakPreview" zoomScale="60" zoomScaleNormal="100" workbookViewId="0">
      <selection activeCell="A9" sqref="A9"/>
    </sheetView>
  </sheetViews>
  <sheetFormatPr defaultColWidth="8.85546875" defaultRowHeight="15.75" x14ac:dyDescent="0.4"/>
  <cols>
    <col min="1" max="1" width="51.5703125" style="5" bestFit="1" customWidth="1"/>
    <col min="2" max="2" width="1.42578125" style="5" customWidth="1"/>
    <col min="3" max="3" width="13" style="5" customWidth="1"/>
    <col min="4" max="4" width="1.42578125" style="5" customWidth="1"/>
    <col min="5" max="5" width="15.140625" style="5" bestFit="1" customWidth="1"/>
    <col min="6" max="6" width="1.42578125" style="5" customWidth="1"/>
    <col min="7" max="7" width="14.28515625" style="5" bestFit="1" customWidth="1"/>
    <col min="8" max="8" width="1.42578125" style="5" customWidth="1"/>
    <col min="9" max="9" width="15.42578125" style="5" bestFit="1" customWidth="1"/>
    <col min="10" max="10" width="1.42578125" style="5" customWidth="1"/>
    <col min="11" max="11" width="15.140625" style="5" bestFit="1" customWidth="1"/>
    <col min="12" max="12" width="1.42578125" style="5" customWidth="1"/>
    <col min="13" max="13" width="13.28515625" style="5" bestFit="1" customWidth="1"/>
    <col min="14" max="14" width="1.42578125" style="5" customWidth="1"/>
    <col min="15" max="15" width="15.140625" style="5" bestFit="1" customWidth="1"/>
    <col min="16" max="16" width="1.42578125" style="5" customWidth="1"/>
    <col min="17" max="17" width="14.28515625" style="5" bestFit="1" customWidth="1"/>
    <col min="18" max="18" width="1.42578125" style="5" customWidth="1"/>
    <col min="19" max="19" width="15.42578125" style="5" bestFit="1" customWidth="1"/>
    <col min="20" max="20" width="1.42578125" style="5" customWidth="1"/>
    <col min="21" max="21" width="15.140625" style="5" bestFit="1" customWidth="1"/>
    <col min="22" max="22" width="1.42578125" style="5" customWidth="1"/>
    <col min="23" max="16384" width="8.85546875" style="5"/>
  </cols>
  <sheetData>
    <row r="1" spans="1:21" ht="39.6" customHeight="1" x14ac:dyDescent="0.4">
      <c r="A1" s="94" t="str">
        <f>سهام!A1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39.6" customHeight="1" x14ac:dyDescent="0.4">
      <c r="A2" s="94" t="str">
        <f>سهام!A2</f>
        <v>صورت وضعیت پرتفوی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39.6" customHeight="1" x14ac:dyDescent="0.4">
      <c r="A3" s="94" t="str">
        <f>سهام!A3</f>
        <v>به تاریخ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39" customHeight="1" x14ac:dyDescent="0.4"/>
    <row r="5" spans="1:21" ht="39" customHeight="1" x14ac:dyDescent="0.4">
      <c r="A5" s="102" t="s">
        <v>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spans="1:21" ht="39" customHeight="1" x14ac:dyDescent="0.75">
      <c r="A6" s="24"/>
      <c r="B6" s="24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39" customHeight="1" thickBot="1" x14ac:dyDescent="0.8">
      <c r="C7" s="100" t="s">
        <v>2</v>
      </c>
      <c r="D7" s="100"/>
      <c r="E7" s="100"/>
      <c r="F7" s="100"/>
      <c r="G7" s="100"/>
      <c r="H7" s="100"/>
      <c r="I7" s="100"/>
      <c r="J7" s="100"/>
      <c r="K7" s="100"/>
      <c r="L7" s="32"/>
      <c r="M7" s="100" t="s">
        <v>4</v>
      </c>
      <c r="N7" s="100"/>
      <c r="O7" s="100"/>
      <c r="P7" s="100"/>
      <c r="Q7" s="100"/>
      <c r="R7" s="100"/>
      <c r="S7" s="100"/>
      <c r="T7" s="100"/>
      <c r="U7" s="100"/>
    </row>
    <row r="8" spans="1:21" ht="39" customHeight="1" thickBot="1" x14ac:dyDescent="0.7">
      <c r="A8" s="29" t="s">
        <v>113</v>
      </c>
      <c r="B8" s="32"/>
      <c r="C8" s="29" t="s">
        <v>36</v>
      </c>
      <c r="D8" s="32"/>
      <c r="E8" s="29" t="s">
        <v>37</v>
      </c>
      <c r="F8" s="32"/>
      <c r="G8" s="29" t="s">
        <v>38</v>
      </c>
      <c r="H8" s="32"/>
      <c r="I8" s="30" t="s">
        <v>32</v>
      </c>
      <c r="J8" s="31"/>
      <c r="K8" s="30" t="s">
        <v>33</v>
      </c>
      <c r="L8" s="32"/>
      <c r="M8" s="29" t="s">
        <v>36</v>
      </c>
      <c r="N8" s="32"/>
      <c r="O8" s="29" t="s">
        <v>37</v>
      </c>
      <c r="P8" s="31"/>
      <c r="Q8" s="29" t="s">
        <v>38</v>
      </c>
      <c r="R8" s="32"/>
      <c r="S8" s="30" t="s">
        <v>32</v>
      </c>
      <c r="T8" s="32"/>
      <c r="U8" s="29" t="s">
        <v>33</v>
      </c>
    </row>
    <row r="9" spans="1:21" ht="39" customHeight="1" x14ac:dyDescent="0.4">
      <c r="A9" s="34" t="s">
        <v>114</v>
      </c>
      <c r="C9" s="27" t="s">
        <v>40</v>
      </c>
      <c r="D9" s="33"/>
      <c r="E9" s="27" t="s">
        <v>40</v>
      </c>
      <c r="F9" s="27"/>
      <c r="G9" s="28" t="s">
        <v>40</v>
      </c>
      <c r="H9" s="27"/>
      <c r="I9" s="28" t="s">
        <v>40</v>
      </c>
      <c r="J9" s="28"/>
      <c r="K9" s="27" t="s">
        <v>40</v>
      </c>
      <c r="L9" s="33"/>
      <c r="M9" s="27" t="s">
        <v>39</v>
      </c>
      <c r="N9" s="27"/>
      <c r="O9" s="27" t="s">
        <v>41</v>
      </c>
      <c r="P9" s="27"/>
      <c r="Q9" s="28">
        <v>1000000</v>
      </c>
      <c r="R9" s="27"/>
      <c r="S9" s="28">
        <v>2200</v>
      </c>
      <c r="T9" s="27"/>
      <c r="U9" s="27" t="s">
        <v>42</v>
      </c>
    </row>
    <row r="10" spans="1:21" ht="21.75" customHeight="1" x14ac:dyDescent="0.4"/>
    <row r="11" spans="1:21" ht="21.75" customHeight="1" x14ac:dyDescent="0.4"/>
    <row r="12" spans="1:21" ht="21.75" customHeight="1" x14ac:dyDescent="0.4"/>
    <row r="13" spans="1:21" ht="21.75" customHeight="1" x14ac:dyDescent="0.4"/>
    <row r="14" spans="1:21" ht="21.75" customHeight="1" x14ac:dyDescent="0.4"/>
    <row r="15" spans="1:21" ht="21.75" customHeight="1" x14ac:dyDescent="0.4"/>
    <row r="16" spans="1:21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</sheetData>
  <mergeCells count="7">
    <mergeCell ref="C7:K7"/>
    <mergeCell ref="M7:U7"/>
    <mergeCell ref="C6:U6"/>
    <mergeCell ref="A5:U5"/>
    <mergeCell ref="A1:U1"/>
    <mergeCell ref="A2:U2"/>
    <mergeCell ref="A3:U3"/>
  </mergeCells>
  <pageMargins left="0.39" right="0.39" top="0.39" bottom="0.39" header="0" footer="0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1"/>
  <sheetViews>
    <sheetView rightToLeft="1" view="pageBreakPreview" topLeftCell="A7" zoomScale="80" zoomScaleNormal="100" zoomScaleSheetLayoutView="80" workbookViewId="0">
      <selection activeCell="W29" sqref="W28:W29"/>
    </sheetView>
  </sheetViews>
  <sheetFormatPr defaultColWidth="8.85546875" defaultRowHeight="15.75" x14ac:dyDescent="0.4"/>
  <cols>
    <col min="1" max="1" width="48.28515625" style="5" customWidth="1"/>
    <col min="2" max="2" width="1.42578125" style="5" customWidth="1"/>
    <col min="3" max="3" width="16.7109375" style="5" bestFit="1" customWidth="1"/>
    <col min="4" max="4" width="1.42578125" style="5" customWidth="1"/>
    <col min="5" max="5" width="24" style="5" bestFit="1" customWidth="1"/>
    <col min="6" max="6" width="1.42578125" style="5" customWidth="1"/>
    <col min="7" max="7" width="24" style="5" bestFit="1" customWidth="1"/>
    <col min="8" max="8" width="1.42578125" style="5" customWidth="1"/>
    <col min="9" max="9" width="13.7109375" style="5" bestFit="1" customWidth="1"/>
    <col min="10" max="10" width="1.42578125" style="5" customWidth="1"/>
    <col min="11" max="11" width="21.85546875" style="5" bestFit="1" customWidth="1"/>
    <col min="12" max="12" width="1.42578125" style="5" customWidth="1"/>
    <col min="13" max="13" width="17.7109375" style="5" bestFit="1" customWidth="1"/>
    <col min="14" max="14" width="1.42578125" style="5" customWidth="1"/>
    <col min="15" max="15" width="25.140625" style="5" bestFit="1" customWidth="1"/>
    <col min="16" max="16" width="1.42578125" style="5" customWidth="1"/>
    <col min="17" max="17" width="16.7109375" style="5" bestFit="1" customWidth="1"/>
    <col min="18" max="18" width="1.42578125" style="5" customWidth="1"/>
    <col min="19" max="19" width="23.140625" style="5" customWidth="1"/>
    <col min="20" max="20" width="1.42578125" style="5" customWidth="1"/>
    <col min="21" max="21" width="24" style="5" bestFit="1" customWidth="1"/>
    <col min="22" max="22" width="1.42578125" style="5" customWidth="1"/>
    <col min="23" max="23" width="24" style="5" bestFit="1" customWidth="1"/>
    <col min="24" max="24" width="1.42578125" style="5" customWidth="1"/>
    <col min="25" max="25" width="16" style="5" customWidth="1"/>
    <col min="26" max="26" width="1.42578125" style="5" customWidth="1"/>
    <col min="27" max="27" width="25.5703125" style="5" hidden="1" customWidth="1"/>
    <col min="28" max="16384" width="8.85546875" style="5"/>
  </cols>
  <sheetData>
    <row r="1" spans="1:28" ht="46.15" customHeight="1" x14ac:dyDescent="0.4">
      <c r="A1" s="94" t="str">
        <f>سهام!A1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8" ht="46.15" customHeight="1" x14ac:dyDescent="0.4">
      <c r="A2" s="94" t="str">
        <f>سهام!A2</f>
        <v>صورت وضعیت پرتفوی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8" ht="46.15" customHeight="1" x14ac:dyDescent="0.4">
      <c r="A3" s="94" t="str">
        <f>سهام!A3</f>
        <v>به تاریخ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8" ht="46.15" customHeight="1" x14ac:dyDescent="0.4"/>
    <row r="5" spans="1:28" ht="46.15" customHeight="1" x14ac:dyDescent="0.4">
      <c r="A5" s="108" t="s">
        <v>115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28" ht="46.15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8" ht="46.15" customHeight="1" thickBot="1" x14ac:dyDescent="0.8">
      <c r="C7" s="100" t="s">
        <v>2</v>
      </c>
      <c r="D7" s="100"/>
      <c r="E7" s="100"/>
      <c r="F7" s="100"/>
      <c r="G7" s="100"/>
      <c r="I7" s="100" t="s">
        <v>3</v>
      </c>
      <c r="J7" s="100"/>
      <c r="K7" s="100"/>
      <c r="L7" s="100"/>
      <c r="M7" s="100"/>
      <c r="N7" s="100"/>
      <c r="O7" s="100"/>
      <c r="P7" s="32"/>
      <c r="Q7" s="100" t="s">
        <v>4</v>
      </c>
      <c r="R7" s="100"/>
      <c r="S7" s="100"/>
      <c r="T7" s="100"/>
      <c r="U7" s="100"/>
      <c r="V7" s="100"/>
      <c r="W7" s="100"/>
      <c r="X7" s="100"/>
      <c r="Y7" s="100"/>
    </row>
    <row r="8" spans="1:28" ht="46.15" customHeight="1" thickBot="1" x14ac:dyDescent="0.7">
      <c r="A8" s="104" t="s">
        <v>45</v>
      </c>
      <c r="B8" s="32"/>
      <c r="C8" s="104" t="s">
        <v>46</v>
      </c>
      <c r="D8" s="32"/>
      <c r="E8" s="104" t="s">
        <v>9</v>
      </c>
      <c r="F8" s="32"/>
      <c r="G8" s="104" t="s">
        <v>10</v>
      </c>
      <c r="H8" s="32"/>
      <c r="I8" s="105" t="s">
        <v>43</v>
      </c>
      <c r="J8" s="105"/>
      <c r="K8" s="105"/>
      <c r="L8" s="32"/>
      <c r="M8" s="105" t="s">
        <v>44</v>
      </c>
      <c r="N8" s="105"/>
      <c r="O8" s="105"/>
      <c r="P8" s="32"/>
      <c r="Q8" s="104" t="s">
        <v>8</v>
      </c>
      <c r="R8" s="32"/>
      <c r="S8" s="106" t="s">
        <v>47</v>
      </c>
      <c r="T8" s="32"/>
      <c r="U8" s="104" t="s">
        <v>9</v>
      </c>
      <c r="V8" s="32"/>
      <c r="W8" s="104" t="s">
        <v>10</v>
      </c>
      <c r="X8" s="32"/>
      <c r="Y8" s="106" t="s">
        <v>13</v>
      </c>
    </row>
    <row r="9" spans="1:28" ht="46.15" customHeight="1" thickBot="1" x14ac:dyDescent="0.7">
      <c r="A9" s="105"/>
      <c r="B9" s="32"/>
      <c r="C9" s="105"/>
      <c r="D9" s="32"/>
      <c r="E9" s="105"/>
      <c r="F9" s="32"/>
      <c r="G9" s="105"/>
      <c r="H9" s="32"/>
      <c r="I9" s="29" t="s">
        <v>8</v>
      </c>
      <c r="J9" s="32"/>
      <c r="K9" s="29" t="s">
        <v>9</v>
      </c>
      <c r="L9" s="32"/>
      <c r="M9" s="29" t="s">
        <v>8</v>
      </c>
      <c r="N9" s="32"/>
      <c r="O9" s="29" t="s">
        <v>11</v>
      </c>
      <c r="P9" s="32"/>
      <c r="Q9" s="105"/>
      <c r="R9" s="32"/>
      <c r="S9" s="107"/>
      <c r="T9" s="32"/>
      <c r="U9" s="105"/>
      <c r="V9" s="32"/>
      <c r="W9" s="105"/>
      <c r="X9" s="32"/>
      <c r="Y9" s="107"/>
    </row>
    <row r="10" spans="1:28" ht="46.15" customHeight="1" x14ac:dyDescent="0.6">
      <c r="A10" s="25" t="s">
        <v>116</v>
      </c>
      <c r="B10" s="35"/>
      <c r="C10" s="14">
        <v>184100000</v>
      </c>
      <c r="D10" s="14"/>
      <c r="E10" s="14">
        <v>2293961036887</v>
      </c>
      <c r="F10" s="14"/>
      <c r="G10" s="14">
        <v>2321617914999</v>
      </c>
      <c r="H10" s="14"/>
      <c r="I10" s="14">
        <v>0</v>
      </c>
      <c r="J10" s="14"/>
      <c r="K10" s="14">
        <v>0</v>
      </c>
      <c r="L10" s="14"/>
      <c r="M10" s="14">
        <v>-93600000</v>
      </c>
      <c r="N10" s="14"/>
      <c r="O10" s="14">
        <v>-1182736995395</v>
      </c>
      <c r="P10" s="14"/>
      <c r="Q10" s="14">
        <v>90500000</v>
      </c>
      <c r="R10" s="14"/>
      <c r="S10" s="14">
        <v>12852</v>
      </c>
      <c r="T10" s="14"/>
      <c r="U10" s="14">
        <v>1128385102173</v>
      </c>
      <c r="V10" s="14"/>
      <c r="W10" s="14">
        <v>1162887917623</v>
      </c>
      <c r="X10" s="27"/>
      <c r="Y10" s="15">
        <f>W10/$AA$10</f>
        <v>1.8142256603166838E-2</v>
      </c>
      <c r="AA10" s="14">
        <v>64098306129129</v>
      </c>
      <c r="AB10" s="6"/>
    </row>
    <row r="11" spans="1:28" ht="46.15" customHeight="1" x14ac:dyDescent="0.6">
      <c r="A11" s="25" t="s">
        <v>117</v>
      </c>
      <c r="B11" s="35"/>
      <c r="C11" s="14">
        <v>28150000</v>
      </c>
      <c r="D11" s="14"/>
      <c r="E11" s="14">
        <v>804130446067</v>
      </c>
      <c r="F11" s="14"/>
      <c r="G11" s="14">
        <v>864802869053</v>
      </c>
      <c r="H11" s="14"/>
      <c r="I11" s="14">
        <v>0</v>
      </c>
      <c r="J11" s="14"/>
      <c r="K11" s="14">
        <v>0</v>
      </c>
      <c r="L11" s="14"/>
      <c r="M11" s="14">
        <v>-3000000</v>
      </c>
      <c r="N11" s="14"/>
      <c r="O11" s="14">
        <v>-93050549797</v>
      </c>
      <c r="P11" s="14"/>
      <c r="Q11" s="14">
        <v>25150000</v>
      </c>
      <c r="R11" s="14"/>
      <c r="S11" s="14">
        <v>31343</v>
      </c>
      <c r="T11" s="14"/>
      <c r="U11" s="14">
        <v>718506394572</v>
      </c>
      <c r="V11" s="14"/>
      <c r="W11" s="14">
        <v>788128648165</v>
      </c>
      <c r="X11" s="27"/>
      <c r="Y11" s="15">
        <f t="shared" ref="Y11:Y16" si="0">W11/$AA$10</f>
        <v>1.2295623640619745E-2</v>
      </c>
      <c r="AB11" s="6"/>
    </row>
    <row r="12" spans="1:28" ht="46.15" customHeight="1" x14ac:dyDescent="0.6">
      <c r="A12" s="25" t="s">
        <v>118</v>
      </c>
      <c r="B12" s="35"/>
      <c r="C12" s="14">
        <v>27975000</v>
      </c>
      <c r="D12" s="14"/>
      <c r="E12" s="14">
        <v>666489631711</v>
      </c>
      <c r="F12" s="14"/>
      <c r="G12" s="14">
        <v>681762770507</v>
      </c>
      <c r="H12" s="14"/>
      <c r="I12" s="14">
        <v>5525000</v>
      </c>
      <c r="J12" s="14"/>
      <c r="K12" s="14">
        <v>135720092722</v>
      </c>
      <c r="L12" s="14"/>
      <c r="M12" s="14">
        <v>-8190000</v>
      </c>
      <c r="N12" s="14"/>
      <c r="O12" s="14">
        <v>-200051953245</v>
      </c>
      <c r="P12" s="14"/>
      <c r="Q12" s="14">
        <v>25310000</v>
      </c>
      <c r="R12" s="14"/>
      <c r="S12" s="14">
        <v>24816</v>
      </c>
      <c r="T12" s="14"/>
      <c r="U12" s="14">
        <v>605834970128</v>
      </c>
      <c r="V12" s="14"/>
      <c r="W12" s="14">
        <v>627975192570</v>
      </c>
      <c r="X12" s="27"/>
      <c r="Y12" s="15">
        <f t="shared" si="0"/>
        <v>9.7970637680333539E-3</v>
      </c>
      <c r="AB12" s="6"/>
    </row>
    <row r="13" spans="1:28" ht="46.15" customHeight="1" x14ac:dyDescent="0.6">
      <c r="A13" s="25" t="s">
        <v>119</v>
      </c>
      <c r="B13" s="35"/>
      <c r="C13" s="14">
        <v>13657774</v>
      </c>
      <c r="D13" s="14"/>
      <c r="E13" s="14">
        <v>412729860047</v>
      </c>
      <c r="F13" s="14"/>
      <c r="G13" s="14">
        <v>645973514095</v>
      </c>
      <c r="H13" s="14"/>
      <c r="I13" s="14">
        <v>0</v>
      </c>
      <c r="J13" s="14"/>
      <c r="K13" s="14">
        <v>0</v>
      </c>
      <c r="L13" s="14"/>
      <c r="M13" s="14">
        <v>-6657774</v>
      </c>
      <c r="N13" s="14"/>
      <c r="O13" s="14">
        <v>-315936207683</v>
      </c>
      <c r="P13" s="14"/>
      <c r="Q13" s="14">
        <v>7000000</v>
      </c>
      <c r="R13" s="14"/>
      <c r="S13" s="14">
        <v>48155</v>
      </c>
      <c r="T13" s="14"/>
      <c r="U13" s="14">
        <v>210680506900</v>
      </c>
      <c r="V13" s="14"/>
      <c r="W13" s="14">
        <v>337021796562</v>
      </c>
      <c r="X13" s="27"/>
      <c r="Y13" s="15">
        <f t="shared" si="0"/>
        <v>5.2578892784320075E-3</v>
      </c>
      <c r="AB13" s="6"/>
    </row>
    <row r="14" spans="1:28" ht="46.15" customHeight="1" x14ac:dyDescent="0.6">
      <c r="A14" s="25" t="s">
        <v>48</v>
      </c>
      <c r="B14" s="35"/>
      <c r="C14" s="14">
        <v>33040000</v>
      </c>
      <c r="D14" s="14"/>
      <c r="E14" s="14">
        <v>412086051617</v>
      </c>
      <c r="F14" s="14"/>
      <c r="G14" s="14">
        <v>439250505085</v>
      </c>
      <c r="H14" s="14"/>
      <c r="I14" s="14">
        <v>0</v>
      </c>
      <c r="J14" s="14"/>
      <c r="K14" s="14">
        <v>0</v>
      </c>
      <c r="L14" s="14"/>
      <c r="M14" s="14">
        <v>-16790000</v>
      </c>
      <c r="N14" s="14"/>
      <c r="O14" s="14">
        <v>-224038085061</v>
      </c>
      <c r="P14" s="14"/>
      <c r="Q14" s="14">
        <v>16250000</v>
      </c>
      <c r="R14" s="14"/>
      <c r="S14" s="14">
        <v>13564</v>
      </c>
      <c r="T14" s="14"/>
      <c r="U14" s="14">
        <v>202675494514</v>
      </c>
      <c r="V14" s="14"/>
      <c r="W14" s="14">
        <v>220373672187</v>
      </c>
      <c r="X14" s="27"/>
      <c r="Y14" s="15">
        <f t="shared" si="0"/>
        <v>3.4380576569846798E-3</v>
      </c>
      <c r="AB14" s="6"/>
    </row>
    <row r="15" spans="1:28" ht="46.15" customHeight="1" x14ac:dyDescent="0.6">
      <c r="A15" s="25" t="s">
        <v>120</v>
      </c>
      <c r="B15" s="35"/>
      <c r="C15" s="14">
        <v>0</v>
      </c>
      <c r="D15" s="14"/>
      <c r="E15" s="14">
        <v>0</v>
      </c>
      <c r="F15" s="14"/>
      <c r="G15" s="14">
        <v>0</v>
      </c>
      <c r="H15" s="14"/>
      <c r="I15" s="14">
        <v>3570000</v>
      </c>
      <c r="J15" s="14"/>
      <c r="K15" s="14">
        <v>97368183067</v>
      </c>
      <c r="L15" s="14"/>
      <c r="M15" s="14">
        <v>0</v>
      </c>
      <c r="N15" s="14"/>
      <c r="O15" s="14">
        <v>0</v>
      </c>
      <c r="P15" s="14"/>
      <c r="Q15" s="14">
        <v>3570000</v>
      </c>
      <c r="R15" s="14"/>
      <c r="S15" s="14">
        <v>27525</v>
      </c>
      <c r="T15" s="14"/>
      <c r="U15" s="14">
        <v>97368183067</v>
      </c>
      <c r="V15" s="14"/>
      <c r="W15" s="14">
        <v>98245825453</v>
      </c>
      <c r="X15" s="27"/>
      <c r="Y15" s="15">
        <f t="shared" si="0"/>
        <v>1.5327366881595786E-3</v>
      </c>
      <c r="AB15" s="6"/>
    </row>
    <row r="16" spans="1:28" ht="46.15" customHeight="1" thickBot="1" x14ac:dyDescent="0.65">
      <c r="A16" s="25" t="s">
        <v>121</v>
      </c>
      <c r="B16" s="35"/>
      <c r="C16" s="16">
        <v>1000000</v>
      </c>
      <c r="D16" s="14"/>
      <c r="E16" s="16">
        <v>10164905557</v>
      </c>
      <c r="F16" s="14"/>
      <c r="G16" s="16">
        <v>10111103812</v>
      </c>
      <c r="H16" s="14"/>
      <c r="I16" s="16">
        <v>0</v>
      </c>
      <c r="J16" s="14"/>
      <c r="K16" s="16">
        <v>0</v>
      </c>
      <c r="L16" s="14"/>
      <c r="M16" s="16">
        <v>0</v>
      </c>
      <c r="N16" s="14"/>
      <c r="O16" s="16">
        <v>0</v>
      </c>
      <c r="P16" s="14"/>
      <c r="Q16" s="16">
        <v>1000000</v>
      </c>
      <c r="R16" s="14"/>
      <c r="S16" s="14">
        <v>10120</v>
      </c>
      <c r="T16" s="14"/>
      <c r="U16" s="16">
        <v>10164905557</v>
      </c>
      <c r="V16" s="14"/>
      <c r="W16" s="16">
        <v>10118102500</v>
      </c>
      <c r="X16" s="27"/>
      <c r="Y16" s="17">
        <f t="shared" si="0"/>
        <v>1.5785288428085158E-4</v>
      </c>
      <c r="AB16" s="6"/>
    </row>
    <row r="17" spans="1:25" ht="46.15" customHeight="1" thickBot="1" x14ac:dyDescent="0.65">
      <c r="A17" s="25" t="s">
        <v>30</v>
      </c>
      <c r="B17" s="35"/>
      <c r="C17" s="18">
        <f>SUM(C10:C16)</f>
        <v>287922774</v>
      </c>
      <c r="D17" s="14"/>
      <c r="E17" s="18">
        <f>SUM(E10:E16)</f>
        <v>4599561931886</v>
      </c>
      <c r="F17" s="14"/>
      <c r="G17" s="18">
        <f>SUM(G10:G16)</f>
        <v>4963518677551</v>
      </c>
      <c r="H17" s="14"/>
      <c r="I17" s="18">
        <f>SUM(I10:I16)</f>
        <v>9095000</v>
      </c>
      <c r="J17" s="14"/>
      <c r="K17" s="18">
        <f>SUM(K10:K16)</f>
        <v>233088275789</v>
      </c>
      <c r="L17" s="14"/>
      <c r="M17" s="18">
        <f>SUM(M10:M16)</f>
        <v>-128237774</v>
      </c>
      <c r="N17" s="14"/>
      <c r="O17" s="18">
        <f>SUM(O10:O16)</f>
        <v>-2015813791181</v>
      </c>
      <c r="P17" s="14"/>
      <c r="Q17" s="18">
        <f>SUM(Q10:Q16)</f>
        <v>168780000</v>
      </c>
      <c r="R17" s="14"/>
      <c r="S17" s="14"/>
      <c r="T17" s="14"/>
      <c r="U17" s="18">
        <f>SUM(U10:U16)</f>
        <v>2973615556911</v>
      </c>
      <c r="V17" s="14"/>
      <c r="W17" s="18">
        <f>SUM(W10:W16)</f>
        <v>3244751155060</v>
      </c>
      <c r="X17" s="27"/>
      <c r="Y17" s="19">
        <f>SUM(Y10:Y16)</f>
        <v>5.0621480519677055E-2</v>
      </c>
    </row>
    <row r="18" spans="1:25" ht="16.5" thickTop="1" x14ac:dyDescent="0.4"/>
    <row r="19" spans="1:25" ht="24.75" hidden="1" x14ac:dyDescent="0.4">
      <c r="C19" s="14">
        <v>287922774</v>
      </c>
      <c r="D19" s="14"/>
      <c r="E19" s="14">
        <v>4599561931886</v>
      </c>
      <c r="F19" s="14"/>
      <c r="G19" s="14">
        <v>363956745665</v>
      </c>
      <c r="H19" s="14"/>
      <c r="I19" s="14">
        <v>9095000</v>
      </c>
      <c r="J19" s="14"/>
      <c r="K19" s="14">
        <v>233088275789</v>
      </c>
      <c r="L19" s="14"/>
      <c r="M19" s="14">
        <v>-128237774</v>
      </c>
      <c r="N19" s="14"/>
      <c r="O19" s="14">
        <v>-2015813791181</v>
      </c>
      <c r="Q19" s="14">
        <f>C17+I17+M17</f>
        <v>168780000</v>
      </c>
      <c r="R19" s="14"/>
      <c r="S19" s="14"/>
      <c r="T19" s="14"/>
      <c r="U19" s="14"/>
      <c r="V19" s="14"/>
      <c r="W19" s="14"/>
      <c r="Y19" s="15"/>
    </row>
    <row r="20" spans="1:25" ht="24.75" hidden="1" x14ac:dyDescent="0.4">
      <c r="C20" s="14">
        <f>C19-C17</f>
        <v>0</v>
      </c>
      <c r="D20" s="14"/>
      <c r="E20" s="14">
        <f>E19-E17</f>
        <v>0</v>
      </c>
      <c r="F20" s="14"/>
      <c r="G20" s="14">
        <f>E19+G19</f>
        <v>4963518677551</v>
      </c>
      <c r="H20" s="14"/>
      <c r="I20" s="14">
        <f>I19-I17</f>
        <v>0</v>
      </c>
      <c r="J20" s="14"/>
      <c r="K20" s="14">
        <f>K19-K17</f>
        <v>0</v>
      </c>
      <c r="L20" s="14"/>
      <c r="M20" s="14">
        <f>M19-M17</f>
        <v>0</v>
      </c>
      <c r="N20" s="14"/>
      <c r="O20" s="14">
        <f>O19-O17</f>
        <v>0</v>
      </c>
      <c r="Q20" s="14">
        <f>Q19-Q17</f>
        <v>0</v>
      </c>
      <c r="R20" s="14"/>
      <c r="S20" s="14"/>
      <c r="T20" s="14"/>
      <c r="U20" s="14"/>
      <c r="V20" s="14"/>
      <c r="W20" s="14"/>
      <c r="Y20" s="15"/>
    </row>
    <row r="21" spans="1:25" ht="24.75" hidden="1" x14ac:dyDescent="0.4">
      <c r="C21" s="14"/>
      <c r="D21" s="14"/>
      <c r="E21" s="14"/>
      <c r="F21" s="14"/>
      <c r="G21" s="14">
        <f>G20-G17</f>
        <v>0</v>
      </c>
      <c r="H21" s="14"/>
      <c r="I21" s="14"/>
      <c r="J21" s="14"/>
      <c r="K21" s="14"/>
      <c r="L21" s="14"/>
      <c r="M21" s="14"/>
      <c r="N21" s="14"/>
      <c r="O21" s="14"/>
      <c r="Q21" s="14"/>
      <c r="R21" s="14"/>
      <c r="S21" s="14"/>
      <c r="T21" s="14"/>
      <c r="U21" s="14"/>
      <c r="V21" s="14"/>
      <c r="W21" s="14"/>
    </row>
    <row r="22" spans="1:25" ht="49.5" hidden="1" x14ac:dyDescent="0.4">
      <c r="Q22" s="25" t="s">
        <v>122</v>
      </c>
      <c r="S22" s="38" t="s">
        <v>123</v>
      </c>
      <c r="U22" s="14">
        <v>2973615556911</v>
      </c>
      <c r="V22" s="14"/>
      <c r="W22" s="14"/>
      <c r="X22" s="14"/>
      <c r="Y22" s="15">
        <v>5.0500000000000003E-2</v>
      </c>
    </row>
    <row r="23" spans="1:25" ht="24.75" hidden="1" x14ac:dyDescent="0.4">
      <c r="U23" s="6">
        <f>U22-U17</f>
        <v>0</v>
      </c>
      <c r="V23" s="14"/>
      <c r="W23" s="14"/>
      <c r="X23" s="14"/>
      <c r="Y23" s="15">
        <f>Y22-Y17</f>
        <v>-1.2148051967705159E-4</v>
      </c>
    </row>
    <row r="24" spans="1:25" ht="49.5" hidden="1" x14ac:dyDescent="0.4">
      <c r="Q24" s="25" t="s">
        <v>124</v>
      </c>
      <c r="S24" s="38" t="s">
        <v>125</v>
      </c>
      <c r="U24" s="14">
        <v>271135598149</v>
      </c>
      <c r="V24" s="14"/>
      <c r="W24" s="14"/>
      <c r="X24" s="14"/>
      <c r="Y24" s="15"/>
    </row>
    <row r="25" spans="1:25" ht="24.75" hidden="1" x14ac:dyDescent="0.4">
      <c r="U25" s="14">
        <f>U22+U24</f>
        <v>3244751155060</v>
      </c>
      <c r="V25" s="14"/>
      <c r="W25" s="14"/>
      <c r="X25" s="14"/>
      <c r="Y25" s="14"/>
    </row>
    <row r="26" spans="1:25" ht="24.75" hidden="1" x14ac:dyDescent="0.4">
      <c r="U26" s="14">
        <f>U25-W17</f>
        <v>0</v>
      </c>
      <c r="V26" s="14"/>
      <c r="W26" s="14"/>
      <c r="X26" s="14"/>
      <c r="Y26" s="14"/>
    </row>
    <row r="27" spans="1:25" ht="24.75" x14ac:dyDescent="0.4">
      <c r="U27" s="14"/>
      <c r="V27" s="14"/>
      <c r="W27" s="14"/>
      <c r="X27" s="14"/>
      <c r="Y27" s="14"/>
    </row>
    <row r="28" spans="1:25" ht="24.75" x14ac:dyDescent="0.4">
      <c r="U28" s="14"/>
      <c r="V28" s="14"/>
      <c r="W28" s="14"/>
      <c r="X28" s="14"/>
      <c r="Y28" s="14"/>
    </row>
    <row r="29" spans="1:25" ht="24.75" x14ac:dyDescent="0.4">
      <c r="E29" s="6"/>
      <c r="G29" s="6"/>
      <c r="U29" s="14"/>
      <c r="V29" s="14"/>
      <c r="W29" s="14"/>
      <c r="X29" s="14"/>
      <c r="Y29" s="14"/>
    </row>
    <row r="30" spans="1:25" x14ac:dyDescent="0.4">
      <c r="U30" s="6"/>
    </row>
    <row r="31" spans="1:25" x14ac:dyDescent="0.4">
      <c r="U31" s="6"/>
    </row>
  </sheetData>
  <sortState xmlns:xlrd2="http://schemas.microsoft.com/office/spreadsheetml/2017/richdata2" ref="A10:Y16">
    <sortCondition descending="1" ref="W10:W16"/>
  </sortState>
  <mergeCells count="19">
    <mergeCell ref="U8:U9"/>
    <mergeCell ref="W8:W9"/>
    <mergeCell ref="A1:Y1"/>
    <mergeCell ref="A2:Y2"/>
    <mergeCell ref="A3:Y3"/>
    <mergeCell ref="C6:Y6"/>
    <mergeCell ref="A8:A9"/>
    <mergeCell ref="I8:K8"/>
    <mergeCell ref="M8:O8"/>
    <mergeCell ref="A5:Y5"/>
    <mergeCell ref="I7:O7"/>
    <mergeCell ref="Q7:Y7"/>
    <mergeCell ref="C7:G7"/>
    <mergeCell ref="Y8:Y9"/>
    <mergeCell ref="Q8:Q9"/>
    <mergeCell ref="G8:G9"/>
    <mergeCell ref="E8:E9"/>
    <mergeCell ref="C8:C9"/>
    <mergeCell ref="S8:S9"/>
  </mergeCells>
  <pageMargins left="0.39" right="0.39" top="0.39" bottom="0.39" header="0" footer="0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2"/>
  <sheetViews>
    <sheetView rightToLeft="1" view="pageBreakPreview" zoomScale="60" zoomScaleNormal="100" workbookViewId="0">
      <selection activeCell="O24" sqref="O24"/>
    </sheetView>
  </sheetViews>
  <sheetFormatPr defaultColWidth="8.85546875" defaultRowHeight="12.75" x14ac:dyDescent="0.2"/>
  <cols>
    <col min="1" max="1" width="37.7109375" style="39" bestFit="1" customWidth="1"/>
    <col min="2" max="2" width="1.42578125" style="39" customWidth="1"/>
    <col min="3" max="3" width="18" style="39" customWidth="1"/>
    <col min="4" max="4" width="1.42578125" style="39" customWidth="1"/>
    <col min="5" max="5" width="21.7109375" style="39" customWidth="1"/>
    <col min="6" max="6" width="1.42578125" style="39" customWidth="1"/>
    <col min="7" max="7" width="16.5703125" style="39" customWidth="1"/>
    <col min="8" max="8" width="1.42578125" style="39" customWidth="1"/>
    <col min="9" max="9" width="13.7109375" style="39" customWidth="1"/>
    <col min="10" max="10" width="1.42578125" style="39" customWidth="1"/>
    <col min="11" max="11" width="11.85546875" style="39" customWidth="1"/>
    <col min="12" max="12" width="1.42578125" style="39" customWidth="1"/>
    <col min="13" max="13" width="8.140625" style="39" customWidth="1"/>
    <col min="14" max="14" width="1.42578125" style="39" customWidth="1"/>
    <col min="15" max="15" width="13" style="39" customWidth="1"/>
    <col min="16" max="16" width="1.42578125" style="39" customWidth="1"/>
    <col min="17" max="17" width="15.7109375" style="39" customWidth="1"/>
    <col min="18" max="18" width="1.42578125" style="39" customWidth="1"/>
    <col min="19" max="19" width="8.140625" style="39" customWidth="1"/>
    <col min="20" max="20" width="1.42578125" style="39" customWidth="1"/>
    <col min="21" max="21" width="18.28515625" style="39" bestFit="1" customWidth="1"/>
    <col min="22" max="22" width="1.42578125" style="39" customWidth="1"/>
    <col min="23" max="23" width="7.7109375" style="39" customWidth="1"/>
    <col min="24" max="24" width="1.42578125" style="39" customWidth="1"/>
    <col min="25" max="25" width="16.140625" style="39" bestFit="1" customWidth="1"/>
    <col min="26" max="26" width="1.42578125" style="39" customWidth="1"/>
    <col min="27" max="27" width="10.7109375" style="39" customWidth="1"/>
    <col min="28" max="28" width="1.42578125" style="39" customWidth="1"/>
    <col min="29" max="29" width="13.7109375" style="39" customWidth="1"/>
    <col min="30" max="30" width="1.42578125" style="39" customWidth="1"/>
    <col min="31" max="31" width="13" style="39" customWidth="1"/>
    <col min="32" max="32" width="1.42578125" style="39" customWidth="1"/>
    <col min="33" max="33" width="15.5703125" style="39" customWidth="1"/>
    <col min="34" max="34" width="1.42578125" style="39" customWidth="1"/>
    <col min="35" max="35" width="16.7109375" style="39" customWidth="1"/>
    <col min="36" max="36" width="0.28515625" style="39" customWidth="1"/>
    <col min="37" max="37" width="1.42578125" style="39" customWidth="1"/>
    <col min="38" max="16384" width="8.85546875" style="39"/>
  </cols>
  <sheetData>
    <row r="1" spans="1:35" ht="46.15" customHeight="1" x14ac:dyDescent="0.2">
      <c r="A1" s="94" t="str">
        <f>سهام!A1</f>
        <v>صندوق سرمایه‌گذاری اختصاصی بازارگردانی لاجورد دماوند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</row>
    <row r="2" spans="1:35" ht="46.15" customHeight="1" x14ac:dyDescent="0.2">
      <c r="A2" s="94" t="str">
        <f>سهام!A2</f>
        <v>صورت وضعیت پرتفوی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</row>
    <row r="3" spans="1:35" ht="46.15" customHeight="1" x14ac:dyDescent="0.2">
      <c r="A3" s="94" t="str">
        <f>سهام!A3</f>
        <v>به تاریخ 31 خرداد 1404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</row>
    <row r="4" spans="1:35" ht="46.15" customHeight="1" x14ac:dyDescent="0.2"/>
    <row r="5" spans="1:35" ht="46.15" customHeight="1" x14ac:dyDescent="0.2">
      <c r="A5" s="95" t="s">
        <v>126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ht="46.15" customHeight="1" x14ac:dyDescent="0.75">
      <c r="A6" s="8"/>
      <c r="B6" s="8"/>
      <c r="C6" s="99" t="s">
        <v>104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5" ht="46.15" customHeight="1" thickBot="1" x14ac:dyDescent="0.8">
      <c r="A7" s="42"/>
      <c r="B7" s="43"/>
      <c r="C7" s="96" t="s">
        <v>49</v>
      </c>
      <c r="D7" s="96"/>
      <c r="E7" s="96"/>
      <c r="F7" s="96"/>
      <c r="G7" s="96"/>
      <c r="H7" s="96"/>
      <c r="I7" s="96"/>
      <c r="J7" s="96"/>
      <c r="K7" s="96"/>
      <c r="L7" s="44"/>
      <c r="M7" s="96" t="s">
        <v>2</v>
      </c>
      <c r="N7" s="96"/>
      <c r="O7" s="96"/>
      <c r="P7" s="96"/>
      <c r="Q7" s="96"/>
      <c r="R7" s="42"/>
      <c r="S7" s="96" t="s">
        <v>3</v>
      </c>
      <c r="T7" s="96"/>
      <c r="U7" s="96"/>
      <c r="V7" s="96"/>
      <c r="W7" s="96"/>
      <c r="X7" s="96"/>
      <c r="Y7" s="96"/>
      <c r="Z7" s="42"/>
      <c r="AA7" s="96" t="s">
        <v>4</v>
      </c>
      <c r="AB7" s="96"/>
      <c r="AC7" s="96"/>
      <c r="AD7" s="96"/>
      <c r="AE7" s="96"/>
      <c r="AF7" s="96"/>
      <c r="AG7" s="96"/>
      <c r="AH7" s="96"/>
      <c r="AI7" s="96"/>
    </row>
    <row r="8" spans="1:35" ht="46.15" customHeight="1" thickBot="1" x14ac:dyDescent="0.4">
      <c r="A8" s="97" t="s">
        <v>50</v>
      </c>
      <c r="B8" s="42"/>
      <c r="C8" s="109" t="s">
        <v>51</v>
      </c>
      <c r="D8" s="42"/>
      <c r="E8" s="109" t="s">
        <v>52</v>
      </c>
      <c r="F8" s="42"/>
      <c r="G8" s="109" t="s">
        <v>53</v>
      </c>
      <c r="H8" s="42"/>
      <c r="I8" s="109" t="s">
        <v>54</v>
      </c>
      <c r="J8" s="42"/>
      <c r="K8" s="109" t="s">
        <v>34</v>
      </c>
      <c r="L8" s="45"/>
      <c r="M8" s="97" t="s">
        <v>8</v>
      </c>
      <c r="N8" s="42"/>
      <c r="O8" s="109" t="s">
        <v>9</v>
      </c>
      <c r="P8" s="42"/>
      <c r="Q8" s="109" t="s">
        <v>10</v>
      </c>
      <c r="R8" s="42"/>
      <c r="S8" s="98" t="s">
        <v>5</v>
      </c>
      <c r="T8" s="98"/>
      <c r="U8" s="98"/>
      <c r="V8" s="42"/>
      <c r="W8" s="98" t="s">
        <v>6</v>
      </c>
      <c r="X8" s="98"/>
      <c r="Y8" s="98"/>
      <c r="Z8" s="42"/>
      <c r="AA8" s="97" t="s">
        <v>8</v>
      </c>
      <c r="AB8" s="42"/>
      <c r="AC8" s="109" t="s">
        <v>12</v>
      </c>
      <c r="AD8" s="42"/>
      <c r="AE8" s="109" t="s">
        <v>9</v>
      </c>
      <c r="AF8" s="42"/>
      <c r="AG8" s="109" t="s">
        <v>10</v>
      </c>
      <c r="AH8" s="42"/>
      <c r="AI8" s="109" t="s">
        <v>13</v>
      </c>
    </row>
    <row r="9" spans="1:35" ht="46.15" customHeight="1" thickBot="1" x14ac:dyDescent="0.4">
      <c r="A9" s="98"/>
      <c r="B9" s="42"/>
      <c r="C9" s="110"/>
      <c r="D9" s="42"/>
      <c r="E9" s="110"/>
      <c r="F9" s="42"/>
      <c r="G9" s="110"/>
      <c r="H9" s="42"/>
      <c r="I9" s="110"/>
      <c r="J9" s="42"/>
      <c r="K9" s="110"/>
      <c r="L9" s="42"/>
      <c r="M9" s="98"/>
      <c r="N9" s="42"/>
      <c r="O9" s="110"/>
      <c r="P9" s="42"/>
      <c r="Q9" s="110"/>
      <c r="R9" s="42"/>
      <c r="S9" s="21" t="s">
        <v>8</v>
      </c>
      <c r="T9" s="42"/>
      <c r="U9" s="21" t="s">
        <v>9</v>
      </c>
      <c r="V9" s="42"/>
      <c r="W9" s="21" t="s">
        <v>8</v>
      </c>
      <c r="X9" s="42"/>
      <c r="Y9" s="21" t="s">
        <v>11</v>
      </c>
      <c r="Z9" s="42"/>
      <c r="AA9" s="98"/>
      <c r="AB9" s="42"/>
      <c r="AC9" s="110"/>
      <c r="AD9" s="42"/>
      <c r="AE9" s="110"/>
      <c r="AF9" s="42"/>
      <c r="AG9" s="110"/>
      <c r="AH9" s="42"/>
      <c r="AI9" s="110"/>
    </row>
    <row r="10" spans="1:35" ht="46.15" customHeight="1" thickBot="1" x14ac:dyDescent="0.35">
      <c r="A10" s="48" t="s">
        <v>55</v>
      </c>
      <c r="B10" s="40"/>
      <c r="C10" s="14" t="s">
        <v>56</v>
      </c>
      <c r="D10" s="46"/>
      <c r="E10" s="14" t="s">
        <v>56</v>
      </c>
      <c r="F10" s="46"/>
      <c r="G10" s="14" t="s">
        <v>57</v>
      </c>
      <c r="H10" s="46"/>
      <c r="I10" s="14" t="s">
        <v>58</v>
      </c>
      <c r="J10" s="46"/>
      <c r="K10" s="50">
        <v>0.23</v>
      </c>
      <c r="L10" s="46"/>
      <c r="M10" s="16">
        <v>0</v>
      </c>
      <c r="N10" s="46"/>
      <c r="O10" s="16">
        <v>0</v>
      </c>
      <c r="P10" s="46"/>
      <c r="Q10" s="16">
        <v>0</v>
      </c>
      <c r="R10" s="46"/>
      <c r="S10" s="16">
        <v>100</v>
      </c>
      <c r="T10" s="46"/>
      <c r="U10" s="16">
        <v>95068875</v>
      </c>
      <c r="V10" s="46"/>
      <c r="W10" s="16">
        <v>100</v>
      </c>
      <c r="X10" s="46"/>
      <c r="Y10" s="16">
        <v>-96929675</v>
      </c>
      <c r="Z10" s="46"/>
      <c r="AA10" s="16">
        <v>0</v>
      </c>
      <c r="AB10" s="46"/>
      <c r="AC10" s="14">
        <v>0</v>
      </c>
      <c r="AD10" s="46"/>
      <c r="AE10" s="16">
        <v>0</v>
      </c>
      <c r="AF10" s="46"/>
      <c r="AG10" s="16">
        <v>0</v>
      </c>
      <c r="AH10" s="46"/>
      <c r="AI10" s="51">
        <v>0</v>
      </c>
    </row>
    <row r="11" spans="1:35" ht="46.15" customHeight="1" thickBot="1" x14ac:dyDescent="0.35">
      <c r="A11" s="41" t="s">
        <v>30</v>
      </c>
      <c r="B11" s="40"/>
      <c r="C11" s="47"/>
      <c r="D11" s="40"/>
      <c r="E11" s="47"/>
      <c r="F11" s="40"/>
      <c r="G11" s="47"/>
      <c r="H11" s="40"/>
      <c r="I11" s="47"/>
      <c r="J11" s="40"/>
      <c r="K11" s="14"/>
      <c r="L11" s="46"/>
      <c r="M11" s="18">
        <f>SUM(M10)</f>
        <v>0</v>
      </c>
      <c r="N11" s="46"/>
      <c r="O11" s="18">
        <f>SUM(O10)</f>
        <v>0</v>
      </c>
      <c r="P11" s="46"/>
      <c r="Q11" s="18">
        <f>SUM(Q10)</f>
        <v>0</v>
      </c>
      <c r="R11" s="46"/>
      <c r="S11" s="18">
        <v>100</v>
      </c>
      <c r="T11" s="46"/>
      <c r="U11" s="18">
        <f>SUM(U10)</f>
        <v>95068875</v>
      </c>
      <c r="V11" s="46"/>
      <c r="W11" s="18">
        <v>100</v>
      </c>
      <c r="X11" s="46"/>
      <c r="Y11" s="18">
        <f>SUM(Y10)</f>
        <v>-96929675</v>
      </c>
      <c r="Z11" s="46"/>
      <c r="AA11" s="18">
        <v>0</v>
      </c>
      <c r="AB11" s="46"/>
      <c r="AC11" s="14"/>
      <c r="AD11" s="46"/>
      <c r="AE11" s="18">
        <v>0</v>
      </c>
      <c r="AF11" s="46"/>
      <c r="AG11" s="18">
        <v>0</v>
      </c>
      <c r="AH11" s="46"/>
      <c r="AI11" s="52">
        <v>0</v>
      </c>
    </row>
    <row r="12" spans="1:35" ht="13.5" thickTop="1" x14ac:dyDescent="0.2"/>
  </sheetData>
  <mergeCells count="25">
    <mergeCell ref="S7:Y7"/>
    <mergeCell ref="AA7:AI7"/>
    <mergeCell ref="S8:U8"/>
    <mergeCell ref="W8:Y8"/>
    <mergeCell ref="C8:C9"/>
    <mergeCell ref="A8:A9"/>
    <mergeCell ref="M8:M9"/>
    <mergeCell ref="K8:K9"/>
    <mergeCell ref="I8:I9"/>
    <mergeCell ref="A1:AI1"/>
    <mergeCell ref="A2:AI2"/>
    <mergeCell ref="A3:AI3"/>
    <mergeCell ref="AA8:AA9"/>
    <mergeCell ref="AC8:AC9"/>
    <mergeCell ref="AE8:AE9"/>
    <mergeCell ref="AG8:AG9"/>
    <mergeCell ref="AI8:AI9"/>
    <mergeCell ref="C7:K7"/>
    <mergeCell ref="C6:AI6"/>
    <mergeCell ref="Q8:Q9"/>
    <mergeCell ref="O8:O9"/>
    <mergeCell ref="A5:AI5"/>
    <mergeCell ref="M7:Q7"/>
    <mergeCell ref="G8:G9"/>
    <mergeCell ref="E8:E9"/>
  </mergeCells>
  <pageMargins left="0.39" right="0.39" top="0.39" bottom="0.39" header="0" footer="0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rightToLeft="1" view="pageBreakPreview" topLeftCell="A3" zoomScale="75" zoomScaleNormal="100" zoomScaleSheetLayoutView="75" workbookViewId="0">
      <selection activeCell="E34" sqref="E34"/>
    </sheetView>
  </sheetViews>
  <sheetFormatPr defaultRowHeight="12.75" x14ac:dyDescent="0.2"/>
  <cols>
    <col min="1" max="1" width="56.7109375" bestFit="1" customWidth="1"/>
    <col min="2" max="2" width="1.42578125" customWidth="1"/>
    <col min="3" max="3" width="30.28515625" customWidth="1"/>
    <col min="4" max="4" width="1.42578125" customWidth="1"/>
    <col min="5" max="5" width="29.7109375" customWidth="1"/>
    <col min="6" max="6" width="1.42578125" customWidth="1"/>
    <col min="7" max="7" width="26.28515625" customWidth="1"/>
    <col min="8" max="8" width="1.42578125" customWidth="1"/>
    <col min="9" max="9" width="21.85546875" customWidth="1"/>
    <col min="10" max="10" width="1.42578125" customWidth="1"/>
    <col min="11" max="11" width="26.7109375" bestFit="1" customWidth="1"/>
    <col min="12" max="12" width="1.42578125" customWidth="1"/>
    <col min="13" max="13" width="25.5703125" hidden="1" customWidth="1"/>
  </cols>
  <sheetData>
    <row r="1" spans="1:14" ht="40.15" customHeight="1" x14ac:dyDescent="0.2">
      <c r="A1" s="94" t="str">
        <f>سهام!A1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4" ht="40.15" customHeight="1" x14ac:dyDescent="0.2">
      <c r="A2" s="94" t="str">
        <f>سهام!A2</f>
        <v>صورت وضعیت پرتفوی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4" ht="40.15" customHeight="1" x14ac:dyDescent="0.2">
      <c r="A3" s="94" t="str">
        <f>سهام!A3</f>
        <v>به تاریخ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39" customHeight="1" x14ac:dyDescent="0.2"/>
    <row r="5" spans="1:14" ht="39" customHeight="1" x14ac:dyDescent="0.2">
      <c r="A5" s="108" t="s">
        <v>130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4" ht="39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</row>
    <row r="7" spans="1:14" ht="39" customHeight="1" thickBot="1" x14ac:dyDescent="0.8">
      <c r="A7" s="56"/>
      <c r="B7" s="56"/>
      <c r="C7" s="26" t="s">
        <v>2</v>
      </c>
      <c r="D7" s="56"/>
      <c r="E7" s="100" t="s">
        <v>3</v>
      </c>
      <c r="F7" s="100"/>
      <c r="G7" s="100"/>
      <c r="H7" s="56"/>
      <c r="I7" s="100" t="s">
        <v>4</v>
      </c>
      <c r="J7" s="100"/>
      <c r="K7" s="100"/>
    </row>
    <row r="8" spans="1:14" ht="39" customHeight="1" thickBot="1" x14ac:dyDescent="0.4">
      <c r="A8" s="29" t="s">
        <v>59</v>
      </c>
      <c r="B8" s="56"/>
      <c r="C8" s="29" t="s">
        <v>60</v>
      </c>
      <c r="D8" s="56"/>
      <c r="E8" s="29" t="s">
        <v>61</v>
      </c>
      <c r="F8" s="56"/>
      <c r="G8" s="29" t="s">
        <v>62</v>
      </c>
      <c r="H8" s="56"/>
      <c r="I8" s="29" t="s">
        <v>60</v>
      </c>
      <c r="J8" s="56"/>
      <c r="K8" s="29" t="s">
        <v>13</v>
      </c>
    </row>
    <row r="9" spans="1:14" ht="39" customHeight="1" x14ac:dyDescent="0.2">
      <c r="A9" s="25" t="s">
        <v>127</v>
      </c>
      <c r="C9" s="14">
        <v>22248919283</v>
      </c>
      <c r="D9" s="46"/>
      <c r="E9" s="14">
        <v>2168782903912</v>
      </c>
      <c r="F9" s="46"/>
      <c r="G9" s="14">
        <v>-2121282190772</v>
      </c>
      <c r="H9" s="46"/>
      <c r="I9" s="14">
        <f>SUM(C9:G9)</f>
        <v>69749632423</v>
      </c>
      <c r="J9" s="54"/>
      <c r="K9" s="15">
        <f>I9/$M$9</f>
        <v>1.0881665465930744E-3</v>
      </c>
      <c r="M9" s="14">
        <v>64098306129129</v>
      </c>
      <c r="N9" s="14"/>
    </row>
    <row r="10" spans="1:14" ht="39" customHeight="1" x14ac:dyDescent="0.2">
      <c r="A10" s="25" t="s">
        <v>128</v>
      </c>
      <c r="C10" s="14">
        <v>88312557769</v>
      </c>
      <c r="D10" s="46"/>
      <c r="E10" s="14">
        <v>23685110311</v>
      </c>
      <c r="F10" s="46"/>
      <c r="G10" s="14">
        <v>-111608637801</v>
      </c>
      <c r="H10" s="46"/>
      <c r="I10" s="14">
        <f>SUM(C10:G10)</f>
        <v>389030279</v>
      </c>
      <c r="J10" s="54"/>
      <c r="K10" s="15">
        <f t="shared" ref="K10:K11" si="0">I10/$M$9</f>
        <v>6.0692755002960686E-6</v>
      </c>
    </row>
    <row r="11" spans="1:14" ht="39" customHeight="1" thickBot="1" x14ac:dyDescent="0.25">
      <c r="A11" s="25" t="s">
        <v>129</v>
      </c>
      <c r="C11" s="16">
        <v>2360678</v>
      </c>
      <c r="D11" s="46"/>
      <c r="E11" s="16" t="s">
        <v>40</v>
      </c>
      <c r="F11" s="46"/>
      <c r="G11" s="16" t="s">
        <v>40</v>
      </c>
      <c r="H11" s="46"/>
      <c r="I11" s="16">
        <f>SUM(C11:G11)</f>
        <v>2360678</v>
      </c>
      <c r="J11" s="54"/>
      <c r="K11" s="17">
        <f t="shared" si="0"/>
        <v>3.6829023145234211E-8</v>
      </c>
    </row>
    <row r="12" spans="1:14" ht="39" customHeight="1" thickBot="1" x14ac:dyDescent="0.25">
      <c r="A12" s="25" t="s">
        <v>30</v>
      </c>
      <c r="C12" s="18">
        <f>SUM(C9:C11)</f>
        <v>110563837730</v>
      </c>
      <c r="D12" s="46"/>
      <c r="E12" s="18">
        <f>SUM(E9:E11)</f>
        <v>2192468014223</v>
      </c>
      <c r="F12" s="46"/>
      <c r="G12" s="18">
        <f>SUM(G9:G11)</f>
        <v>-2232890828573</v>
      </c>
      <c r="H12" s="46"/>
      <c r="I12" s="18">
        <f>SUM(I9:I11)</f>
        <v>70141023380</v>
      </c>
      <c r="J12" s="54"/>
      <c r="K12" s="58">
        <f>SUM(K9:K11)</f>
        <v>1.0942726511165156E-3</v>
      </c>
    </row>
    <row r="13" spans="1:14" ht="13.5" thickTop="1" x14ac:dyDescent="0.2"/>
    <row r="14" spans="1:14" ht="24.75" hidden="1" x14ac:dyDescent="0.2">
      <c r="C14" s="14">
        <v>110563837730</v>
      </c>
      <c r="D14" s="14"/>
      <c r="E14" s="14">
        <v>2192468014223</v>
      </c>
      <c r="F14" s="14"/>
      <c r="G14" s="14">
        <v>-2232890828573</v>
      </c>
      <c r="H14" s="14"/>
      <c r="I14" s="14">
        <v>70141023380</v>
      </c>
    </row>
    <row r="15" spans="1:14" ht="24.75" hidden="1" x14ac:dyDescent="0.2">
      <c r="C15" s="14">
        <f>C14-C12</f>
        <v>0</v>
      </c>
      <c r="D15" s="14"/>
      <c r="E15" s="14">
        <f>E14-E12</f>
        <v>0</v>
      </c>
      <c r="F15" s="14"/>
      <c r="G15" s="14">
        <f>G14-G12</f>
        <v>0</v>
      </c>
      <c r="H15" s="14"/>
      <c r="I15" s="14">
        <f>I14-I12</f>
        <v>0</v>
      </c>
    </row>
    <row r="16" spans="1:14" ht="24.75" x14ac:dyDescent="0.2">
      <c r="C16" s="14"/>
      <c r="D16" s="14"/>
      <c r="E16" s="14"/>
      <c r="F16" s="14"/>
      <c r="G16" s="14"/>
      <c r="H16" s="14"/>
      <c r="I16" s="14"/>
    </row>
    <row r="17" spans="3:9" ht="24.75" x14ac:dyDescent="0.2">
      <c r="C17" s="14"/>
      <c r="D17" s="14"/>
      <c r="E17" s="14"/>
      <c r="F17" s="14"/>
      <c r="G17" s="14"/>
      <c r="H17" s="14"/>
      <c r="I17" s="14"/>
    </row>
    <row r="18" spans="3:9" ht="24.75" x14ac:dyDescent="0.2">
      <c r="C18" s="14"/>
      <c r="D18" s="14"/>
      <c r="E18" s="14"/>
      <c r="F18" s="14"/>
      <c r="G18" s="14"/>
      <c r="H18" s="14"/>
      <c r="I18" s="14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A1:K1"/>
    <mergeCell ref="A2:K2"/>
    <mergeCell ref="A3:K3"/>
    <mergeCell ref="I7:K7"/>
    <mergeCell ref="C6:K6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6"/>
  <sheetViews>
    <sheetView rightToLeft="1" view="pageBreakPreview" zoomScale="60" zoomScaleNormal="100" workbookViewId="0">
      <selection activeCell="Q9" sqref="Q9"/>
    </sheetView>
  </sheetViews>
  <sheetFormatPr defaultColWidth="8.85546875" defaultRowHeight="15.75" x14ac:dyDescent="0.4"/>
  <cols>
    <col min="1" max="1" width="68" style="5" bestFit="1" customWidth="1"/>
    <col min="2" max="2" width="1.42578125" style="5" customWidth="1"/>
    <col min="3" max="3" width="16.7109375" style="5" customWidth="1"/>
    <col min="4" max="4" width="1.42578125" style="5" customWidth="1"/>
    <col min="5" max="5" width="25.140625" style="5" bestFit="1" customWidth="1"/>
    <col min="6" max="6" width="1.42578125" style="5" customWidth="1"/>
    <col min="7" max="7" width="25.140625" style="5" bestFit="1" customWidth="1"/>
    <col min="8" max="8" width="1.42578125" style="5" customWidth="1"/>
    <col min="9" max="9" width="26.42578125" style="5" bestFit="1" customWidth="1"/>
    <col min="10" max="10" width="1.42578125" style="5" customWidth="1"/>
    <col min="11" max="11" width="25.5703125" style="5" hidden="1" customWidth="1"/>
    <col min="12" max="12" width="14" style="5" bestFit="1" customWidth="1"/>
    <col min="13" max="15" width="8.85546875" style="5"/>
    <col min="16" max="16" width="34.5703125" style="119" customWidth="1"/>
    <col min="17" max="17" width="25.5703125" style="119" customWidth="1"/>
    <col min="18" max="16384" width="8.85546875" style="5"/>
  </cols>
  <sheetData>
    <row r="1" spans="1:17" ht="39" customHeight="1" x14ac:dyDescent="0.4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spans="1:17" ht="39" customHeight="1" x14ac:dyDescent="0.4">
      <c r="A2" s="103" t="s">
        <v>63</v>
      </c>
      <c r="B2" s="103"/>
      <c r="C2" s="103"/>
      <c r="D2" s="103"/>
      <c r="E2" s="103"/>
      <c r="F2" s="103"/>
      <c r="G2" s="103"/>
      <c r="H2" s="103"/>
      <c r="I2" s="103"/>
    </row>
    <row r="3" spans="1:17" ht="39" customHeight="1" x14ac:dyDescent="0.4">
      <c r="A3" s="103" t="s">
        <v>137</v>
      </c>
      <c r="B3" s="103"/>
      <c r="C3" s="103"/>
      <c r="D3" s="103"/>
      <c r="E3" s="103"/>
      <c r="F3" s="103"/>
      <c r="G3" s="103"/>
      <c r="H3" s="103"/>
      <c r="I3" s="103"/>
    </row>
    <row r="4" spans="1:17" ht="39" customHeight="1" x14ac:dyDescent="0.4"/>
    <row r="5" spans="1:17" ht="40.15" customHeight="1" x14ac:dyDescent="0.4">
      <c r="A5" s="108" t="s">
        <v>131</v>
      </c>
      <c r="B5" s="108"/>
      <c r="C5" s="108"/>
      <c r="D5" s="108"/>
      <c r="E5" s="108"/>
      <c r="F5" s="108"/>
      <c r="G5" s="108"/>
      <c r="H5" s="108"/>
      <c r="I5" s="108"/>
    </row>
    <row r="6" spans="1:17" ht="39" customHeight="1" x14ac:dyDescent="0.75">
      <c r="C6" s="111" t="s">
        <v>104</v>
      </c>
      <c r="D6" s="111"/>
      <c r="E6" s="111"/>
      <c r="F6" s="111"/>
      <c r="G6" s="111"/>
      <c r="H6" s="111"/>
      <c r="I6" s="111"/>
    </row>
    <row r="7" spans="1:17" ht="39" customHeight="1" thickBot="1" x14ac:dyDescent="0.7">
      <c r="A7" s="29" t="s">
        <v>64</v>
      </c>
      <c r="B7" s="32"/>
      <c r="C7" s="29" t="s">
        <v>65</v>
      </c>
      <c r="D7" s="32"/>
      <c r="E7" s="29" t="s">
        <v>60</v>
      </c>
      <c r="F7" s="32"/>
      <c r="G7" s="29" t="s">
        <v>66</v>
      </c>
      <c r="H7" s="32"/>
      <c r="I7" s="29" t="s">
        <v>67</v>
      </c>
    </row>
    <row r="8" spans="1:17" ht="39" customHeight="1" x14ac:dyDescent="0.6">
      <c r="A8" s="25" t="s">
        <v>68</v>
      </c>
      <c r="B8" s="35"/>
      <c r="C8" s="61" t="s">
        <v>132</v>
      </c>
      <c r="D8" s="27"/>
      <c r="E8" s="14">
        <f>'درآمد سرمایه گذاری در سهام'!S30</f>
        <v>-66927216230</v>
      </c>
      <c r="F8" s="27"/>
      <c r="G8" s="15">
        <f>E8/$E$13</f>
        <v>-0.1565093443932459</v>
      </c>
      <c r="H8" s="27"/>
      <c r="I8" s="15">
        <f>E8/$K$8</f>
        <v>-1.0441339291427144E-3</v>
      </c>
      <c r="K8" s="14">
        <v>64098306129129</v>
      </c>
    </row>
    <row r="9" spans="1:17" ht="39" customHeight="1" x14ac:dyDescent="0.6">
      <c r="A9" s="25" t="s">
        <v>69</v>
      </c>
      <c r="B9" s="35"/>
      <c r="C9" s="62" t="s">
        <v>70</v>
      </c>
      <c r="D9" s="27"/>
      <c r="E9" s="14">
        <f>'درآمد سرمایه گذاری در صندوق'!S26</f>
        <v>411221566336</v>
      </c>
      <c r="F9" s="27"/>
      <c r="G9" s="15">
        <f t="shared" ref="G9:G12" si="0">E9/$E$13</f>
        <v>0.9616419354188197</v>
      </c>
      <c r="H9" s="27"/>
      <c r="I9" s="15">
        <f>E9/$K$8</f>
        <v>6.4154825793301803E-3</v>
      </c>
      <c r="P9" s="119">
        <f>214022409334+173809678918</f>
        <v>387832088252</v>
      </c>
      <c r="Q9" s="119">
        <f>E9-P9</f>
        <v>23389478084</v>
      </c>
    </row>
    <row r="10" spans="1:17" ht="39" customHeight="1" x14ac:dyDescent="0.6">
      <c r="A10" s="25" t="s">
        <v>71</v>
      </c>
      <c r="B10" s="35"/>
      <c r="C10" s="62" t="s">
        <v>133</v>
      </c>
      <c r="D10" s="27"/>
      <c r="E10" s="14">
        <f>'درآمد سرمایه گذاری در اوراق به'!S12</f>
        <v>7344914</v>
      </c>
      <c r="F10" s="27"/>
      <c r="G10" s="15">
        <f t="shared" si="0"/>
        <v>1.7176086792767136E-5</v>
      </c>
      <c r="H10" s="27"/>
      <c r="I10" s="15">
        <f>E10/$K$8</f>
        <v>1.1458826985542069E-7</v>
      </c>
      <c r="P10" s="119">
        <f>6464132+880782</f>
        <v>7344914</v>
      </c>
    </row>
    <row r="11" spans="1:17" ht="39" customHeight="1" x14ac:dyDescent="0.6">
      <c r="A11" s="25" t="s">
        <v>136</v>
      </c>
      <c r="B11" s="35"/>
      <c r="C11" s="62" t="s">
        <v>134</v>
      </c>
      <c r="D11" s="27"/>
      <c r="E11" s="14">
        <f>'درآمد سپرده بانکی'!G12</f>
        <v>833949083</v>
      </c>
      <c r="F11" s="27"/>
      <c r="G11" s="15">
        <f t="shared" si="0"/>
        <v>1.9501905441447736E-3</v>
      </c>
      <c r="H11" s="27"/>
      <c r="I11" s="15">
        <f>E11/$K$8</f>
        <v>1.3010469907269796E-5</v>
      </c>
    </row>
    <row r="12" spans="1:17" ht="39" customHeight="1" thickBot="1" x14ac:dyDescent="0.65">
      <c r="A12" s="25" t="s">
        <v>72</v>
      </c>
      <c r="B12" s="35"/>
      <c r="C12" s="62" t="s">
        <v>135</v>
      </c>
      <c r="D12" s="27"/>
      <c r="E12" s="16">
        <f>'سایر درآمدها'!E8</f>
        <v>82488767011</v>
      </c>
      <c r="F12" s="27"/>
      <c r="G12" s="17">
        <f t="shared" si="0"/>
        <v>0.19290004234348865</v>
      </c>
      <c r="H12" s="27"/>
      <c r="I12" s="17">
        <f>E12/$K$8</f>
        <v>1.2869102475941028E-3</v>
      </c>
    </row>
    <row r="13" spans="1:17" ht="39" customHeight="1" thickBot="1" x14ac:dyDescent="0.65">
      <c r="A13" s="25" t="s">
        <v>30</v>
      </c>
      <c r="B13" s="35"/>
      <c r="C13" s="28"/>
      <c r="D13" s="27"/>
      <c r="E13" s="18">
        <f>SUM(E8:E12)</f>
        <v>427624411114</v>
      </c>
      <c r="F13" s="27"/>
      <c r="G13" s="52">
        <f>SUM(G8:G12)</f>
        <v>1</v>
      </c>
      <c r="H13" s="27"/>
      <c r="I13" s="19">
        <f>SUM(I8:I12)</f>
        <v>6.6713839559586945E-3</v>
      </c>
      <c r="L13" s="86">
        <v>427624411114</v>
      </c>
      <c r="M13" s="86">
        <f>L13-E13</f>
        <v>0</v>
      </c>
    </row>
    <row r="14" spans="1:17" ht="16.5" thickTop="1" x14ac:dyDescent="0.4"/>
    <row r="15" spans="1:17" ht="24.75" hidden="1" x14ac:dyDescent="0.4">
      <c r="E15" s="14">
        <v>427624411114</v>
      </c>
    </row>
    <row r="16" spans="1:17" ht="24.75" hidden="1" x14ac:dyDescent="0.4">
      <c r="E16" s="14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0"/>
  <sheetViews>
    <sheetView rightToLeft="1" tabSelected="1" view="pageBreakPreview" topLeftCell="A19" zoomScale="60" zoomScaleNormal="100" workbookViewId="0">
      <selection activeCell="AA28" sqref="AA28"/>
    </sheetView>
  </sheetViews>
  <sheetFormatPr defaultColWidth="8.85546875" defaultRowHeight="15.75" x14ac:dyDescent="0.4"/>
  <cols>
    <col min="1" max="1" width="51.5703125" style="5" bestFit="1" customWidth="1"/>
    <col min="2" max="2" width="1.42578125" style="5" customWidth="1"/>
    <col min="3" max="3" width="29" style="5" bestFit="1" customWidth="1"/>
    <col min="4" max="4" width="1.42578125" style="5" customWidth="1"/>
    <col min="5" max="5" width="32.7109375" style="5" bestFit="1" customWidth="1"/>
    <col min="6" max="6" width="1.42578125" style="5" customWidth="1"/>
    <col min="7" max="7" width="34.7109375" style="5" bestFit="1" customWidth="1"/>
    <col min="8" max="8" width="1.42578125" style="5" customWidth="1"/>
    <col min="9" max="9" width="25.140625" style="5" bestFit="1" customWidth="1"/>
    <col min="10" max="10" width="1.42578125" style="5" customWidth="1"/>
    <col min="11" max="11" width="25.28515625" style="5" bestFit="1" customWidth="1"/>
    <col min="12" max="12" width="1.42578125" style="5" customWidth="1"/>
    <col min="13" max="13" width="24" style="5" bestFit="1" customWidth="1"/>
    <col min="14" max="14" width="1.42578125" style="5" customWidth="1"/>
    <col min="15" max="15" width="25.140625" style="5" bestFit="1" customWidth="1"/>
    <col min="16" max="16" width="1.42578125" style="5" customWidth="1"/>
    <col min="17" max="17" width="22.5703125" style="5" bestFit="1" customWidth="1"/>
    <col min="18" max="18" width="1.42578125" style="5" customWidth="1"/>
    <col min="19" max="19" width="25.140625" style="5" bestFit="1" customWidth="1"/>
    <col min="20" max="20" width="1.42578125" style="5" customWidth="1"/>
    <col min="21" max="21" width="25.28515625" style="5" bestFit="1" customWidth="1"/>
    <col min="22" max="22" width="1.42578125" style="5" customWidth="1"/>
    <col min="23" max="16384" width="8.85546875" style="5"/>
  </cols>
  <sheetData>
    <row r="1" spans="1:21" ht="39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39" customHeight="1" x14ac:dyDescent="0.4">
      <c r="A2" s="103" t="str">
        <f>درآمد!A2</f>
        <v>صورت وضعیت درآمدها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39" customHeight="1" x14ac:dyDescent="0.4">
      <c r="A3" s="103" t="str">
        <f>درآمد!A3</f>
        <v>یک ماهه منتهی به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39" customHeight="1" x14ac:dyDescent="0.4"/>
    <row r="5" spans="1:21" ht="39" customHeight="1" x14ac:dyDescent="0.4">
      <c r="A5" s="108" t="s">
        <v>144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</row>
    <row r="6" spans="1:21" ht="39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39" customHeight="1" thickBot="1" x14ac:dyDescent="0.8">
      <c r="C7" s="100" t="s">
        <v>138</v>
      </c>
      <c r="D7" s="100"/>
      <c r="E7" s="100"/>
      <c r="F7" s="100"/>
      <c r="G7" s="100"/>
      <c r="H7" s="100"/>
      <c r="I7" s="100"/>
      <c r="J7" s="100"/>
      <c r="K7" s="100"/>
      <c r="L7" s="32"/>
      <c r="M7" s="100" t="s">
        <v>139</v>
      </c>
      <c r="N7" s="100"/>
      <c r="O7" s="100"/>
      <c r="P7" s="100"/>
      <c r="Q7" s="100"/>
      <c r="R7" s="100"/>
      <c r="S7" s="100"/>
      <c r="T7" s="100"/>
      <c r="U7" s="100"/>
    </row>
    <row r="8" spans="1:21" ht="39" customHeight="1" thickBot="1" x14ac:dyDescent="0.7">
      <c r="A8" s="104" t="s">
        <v>73</v>
      </c>
      <c r="B8" s="32"/>
      <c r="C8" s="36" t="s">
        <v>74</v>
      </c>
      <c r="D8" s="32"/>
      <c r="E8" s="36" t="s">
        <v>75</v>
      </c>
      <c r="F8" s="32"/>
      <c r="G8" s="36" t="s">
        <v>76</v>
      </c>
      <c r="H8" s="32"/>
      <c r="I8" s="105" t="s">
        <v>30</v>
      </c>
      <c r="J8" s="105"/>
      <c r="K8" s="105"/>
      <c r="L8" s="32"/>
      <c r="M8" s="36" t="s">
        <v>74</v>
      </c>
      <c r="N8" s="32"/>
      <c r="O8" s="36" t="s">
        <v>75</v>
      </c>
      <c r="P8" s="32"/>
      <c r="Q8" s="36" t="s">
        <v>76</v>
      </c>
      <c r="R8" s="32"/>
      <c r="S8" s="105" t="s">
        <v>30</v>
      </c>
      <c r="T8" s="105"/>
      <c r="U8" s="105"/>
    </row>
    <row r="9" spans="1:21" ht="39" customHeight="1" thickBot="1" x14ac:dyDescent="0.7">
      <c r="A9" s="105"/>
      <c r="B9" s="32"/>
      <c r="C9" s="29" t="s">
        <v>141</v>
      </c>
      <c r="D9" s="36"/>
      <c r="E9" s="29" t="s">
        <v>142</v>
      </c>
      <c r="F9" s="36"/>
      <c r="G9" s="29" t="s">
        <v>143</v>
      </c>
      <c r="H9" s="32"/>
      <c r="I9" s="29" t="s">
        <v>60</v>
      </c>
      <c r="J9" s="32"/>
      <c r="K9" s="29" t="s">
        <v>66</v>
      </c>
      <c r="L9" s="32"/>
      <c r="M9" s="29" t="s">
        <v>141</v>
      </c>
      <c r="N9" s="36"/>
      <c r="O9" s="29" t="s">
        <v>142</v>
      </c>
      <c r="P9" s="36"/>
      <c r="Q9" s="29" t="s">
        <v>143</v>
      </c>
      <c r="R9" s="32"/>
      <c r="S9" s="29" t="s">
        <v>60</v>
      </c>
      <c r="T9" s="32"/>
      <c r="U9" s="29" t="s">
        <v>66</v>
      </c>
    </row>
    <row r="10" spans="1:21" ht="39" customHeight="1" x14ac:dyDescent="0.4">
      <c r="A10" s="25" t="s">
        <v>17</v>
      </c>
      <c r="C10" s="14">
        <v>0</v>
      </c>
      <c r="D10" s="14"/>
      <c r="E10" s="14">
        <v>-66494426848</v>
      </c>
      <c r="F10" s="14"/>
      <c r="G10" s="14">
        <v>2852085918</v>
      </c>
      <c r="H10" s="14"/>
      <c r="I10" s="14">
        <f t="shared" ref="I10:I29" si="0">SUM(C10:G10)</f>
        <v>-63642340930</v>
      </c>
      <c r="J10" s="27"/>
      <c r="K10" s="15">
        <f t="shared" ref="K10:K29" si="1">I10/$I$30</f>
        <v>3.5327790682903724E-2</v>
      </c>
      <c r="L10" s="27"/>
      <c r="M10" s="14">
        <v>0</v>
      </c>
      <c r="N10" s="14"/>
      <c r="O10" s="14">
        <v>2838522100461</v>
      </c>
      <c r="P10" s="14"/>
      <c r="Q10" s="14">
        <v>26825418170</v>
      </c>
      <c r="R10" s="14"/>
      <c r="S10" s="14">
        <f t="shared" ref="S10:S28" si="2">SUM(M10:Q10)</f>
        <v>2865347518631</v>
      </c>
      <c r="T10" s="27"/>
      <c r="U10" s="15">
        <f>S10/$S$30</f>
        <v>-42.812889584172083</v>
      </c>
    </row>
    <row r="11" spans="1:21" ht="39" customHeight="1" x14ac:dyDescent="0.4">
      <c r="A11" s="25" t="s">
        <v>107</v>
      </c>
      <c r="C11" s="14">
        <v>0</v>
      </c>
      <c r="D11" s="14"/>
      <c r="E11" s="14">
        <v>-178706724607</v>
      </c>
      <c r="F11" s="14"/>
      <c r="G11" s="14">
        <v>0</v>
      </c>
      <c r="H11" s="14"/>
      <c r="I11" s="14">
        <f t="shared" si="0"/>
        <v>-178706724607</v>
      </c>
      <c r="J11" s="27"/>
      <c r="K11" s="15">
        <f t="shared" si="1"/>
        <v>9.9199898499764627E-2</v>
      </c>
      <c r="L11" s="27"/>
      <c r="M11" s="14">
        <v>0</v>
      </c>
      <c r="N11" s="14"/>
      <c r="O11" s="14">
        <v>406929795275</v>
      </c>
      <c r="P11" s="14"/>
      <c r="Q11" s="14">
        <v>4712395712</v>
      </c>
      <c r="R11" s="14"/>
      <c r="S11" s="14">
        <f t="shared" si="2"/>
        <v>411642190987</v>
      </c>
      <c r="T11" s="27"/>
      <c r="U11" s="15">
        <f t="shared" ref="U11:U28" si="3">S11/$S$30</f>
        <v>-6.1505948427970347</v>
      </c>
    </row>
    <row r="12" spans="1:21" ht="39" customHeight="1" x14ac:dyDescent="0.4">
      <c r="A12" s="25" t="s">
        <v>15</v>
      </c>
      <c r="C12" s="14">
        <v>0</v>
      </c>
      <c r="D12" s="14"/>
      <c r="E12" s="14">
        <v>17943652436</v>
      </c>
      <c r="F12" s="14"/>
      <c r="G12" s="14">
        <v>1693555621</v>
      </c>
      <c r="H12" s="14"/>
      <c r="I12" s="14">
        <f t="shared" si="0"/>
        <v>19637208057</v>
      </c>
      <c r="J12" s="27"/>
      <c r="K12" s="15">
        <f t="shared" si="1"/>
        <v>-1.0900591739662246E-2</v>
      </c>
      <c r="L12" s="27"/>
      <c r="M12" s="14">
        <v>105363890904</v>
      </c>
      <c r="N12" s="14"/>
      <c r="O12" s="14">
        <v>204047561649</v>
      </c>
      <c r="P12" s="14"/>
      <c r="Q12" s="14">
        <v>5354627584</v>
      </c>
      <c r="R12" s="14"/>
      <c r="S12" s="14">
        <f t="shared" si="2"/>
        <v>314766080137</v>
      </c>
      <c r="T12" s="27"/>
      <c r="U12" s="15">
        <f t="shared" si="3"/>
        <v>-4.7031103020224929</v>
      </c>
    </row>
    <row r="13" spans="1:21" ht="39" customHeight="1" x14ac:dyDescent="0.4">
      <c r="A13" s="25" t="s">
        <v>29</v>
      </c>
      <c r="C13" s="14">
        <v>50587500000</v>
      </c>
      <c r="D13" s="14"/>
      <c r="E13" s="14">
        <v>102917320765</v>
      </c>
      <c r="F13" s="14"/>
      <c r="G13" s="14">
        <v>34212946300</v>
      </c>
      <c r="H13" s="14"/>
      <c r="I13" s="14">
        <f t="shared" si="0"/>
        <v>187717767065</v>
      </c>
      <c r="J13" s="27"/>
      <c r="K13" s="15">
        <f t="shared" si="1"/>
        <v>-0.10420191786516043</v>
      </c>
      <c r="L13" s="27"/>
      <c r="M13" s="14">
        <v>50587500000</v>
      </c>
      <c r="N13" s="14"/>
      <c r="O13" s="14">
        <v>102529652365</v>
      </c>
      <c r="P13" s="14"/>
      <c r="Q13" s="14">
        <v>34212946300</v>
      </c>
      <c r="R13" s="14"/>
      <c r="S13" s="14">
        <f t="shared" si="2"/>
        <v>187330098665</v>
      </c>
      <c r="T13" s="27"/>
      <c r="U13" s="15">
        <f t="shared" si="3"/>
        <v>-2.7990122586486668</v>
      </c>
    </row>
    <row r="14" spans="1:21" ht="39" customHeight="1" x14ac:dyDescent="0.4">
      <c r="A14" s="25" t="s">
        <v>23</v>
      </c>
      <c r="C14" s="14">
        <v>0</v>
      </c>
      <c r="D14" s="14"/>
      <c r="E14" s="14">
        <v>-10062650704</v>
      </c>
      <c r="F14" s="14"/>
      <c r="G14" s="14">
        <v>0</v>
      </c>
      <c r="H14" s="14"/>
      <c r="I14" s="14">
        <f t="shared" si="0"/>
        <v>-10062650704</v>
      </c>
      <c r="J14" s="27"/>
      <c r="K14" s="15">
        <f t="shared" si="1"/>
        <v>5.5857659003632409E-3</v>
      </c>
      <c r="L14" s="27"/>
      <c r="M14" s="14">
        <v>0</v>
      </c>
      <c r="N14" s="14"/>
      <c r="O14" s="14">
        <v>19862244518</v>
      </c>
      <c r="P14" s="14"/>
      <c r="Q14" s="14">
        <v>14741168711</v>
      </c>
      <c r="R14" s="14"/>
      <c r="S14" s="14">
        <f t="shared" si="2"/>
        <v>34603413229</v>
      </c>
      <c r="T14" s="27"/>
      <c r="U14" s="15">
        <f t="shared" si="3"/>
        <v>-0.51703051730230321</v>
      </c>
    </row>
    <row r="15" spans="1:21" ht="39" customHeight="1" x14ac:dyDescent="0.4">
      <c r="A15" s="25" t="s">
        <v>21</v>
      </c>
      <c r="C15" s="14">
        <v>0</v>
      </c>
      <c r="D15" s="14"/>
      <c r="E15" s="14">
        <v>-8349031862</v>
      </c>
      <c r="F15" s="14"/>
      <c r="G15" s="14">
        <v>0</v>
      </c>
      <c r="H15" s="14"/>
      <c r="I15" s="14">
        <f t="shared" si="0"/>
        <v>-8349031862</v>
      </c>
      <c r="J15" s="27"/>
      <c r="K15" s="15">
        <f t="shared" si="1"/>
        <v>4.6345380404854619E-3</v>
      </c>
      <c r="L15" s="27"/>
      <c r="M15" s="14">
        <v>0</v>
      </c>
      <c r="N15" s="14"/>
      <c r="O15" s="14">
        <v>18745033829</v>
      </c>
      <c r="P15" s="14"/>
      <c r="Q15" s="14">
        <v>0</v>
      </c>
      <c r="R15" s="14"/>
      <c r="S15" s="14">
        <f t="shared" si="2"/>
        <v>18745033829</v>
      </c>
      <c r="T15" s="27"/>
      <c r="U15" s="15">
        <f t="shared" si="3"/>
        <v>-0.28008088315792784</v>
      </c>
    </row>
    <row r="16" spans="1:21" ht="39" customHeight="1" x14ac:dyDescent="0.4">
      <c r="A16" s="25" t="s">
        <v>20</v>
      </c>
      <c r="C16" s="14">
        <v>0</v>
      </c>
      <c r="D16" s="14"/>
      <c r="E16" s="14">
        <v>-7341579120</v>
      </c>
      <c r="F16" s="14"/>
      <c r="G16" s="14">
        <v>780817435</v>
      </c>
      <c r="H16" s="14"/>
      <c r="I16" s="14">
        <f t="shared" si="0"/>
        <v>-6560761685</v>
      </c>
      <c r="J16" s="27"/>
      <c r="K16" s="15">
        <f t="shared" si="1"/>
        <v>3.6418713099039789E-3</v>
      </c>
      <c r="L16" s="27"/>
      <c r="M16" s="14">
        <v>0</v>
      </c>
      <c r="N16" s="14"/>
      <c r="O16" s="14">
        <v>11605596143</v>
      </c>
      <c r="P16" s="14"/>
      <c r="Q16" s="14">
        <v>4751915710</v>
      </c>
      <c r="R16" s="14"/>
      <c r="S16" s="14">
        <f t="shared" si="2"/>
        <v>16357511853</v>
      </c>
      <c r="T16" s="27"/>
      <c r="U16" s="15">
        <f t="shared" si="3"/>
        <v>-0.24440747388605377</v>
      </c>
    </row>
    <row r="17" spans="1:21" ht="39" customHeight="1" x14ac:dyDescent="0.4">
      <c r="A17" s="25" t="s">
        <v>22</v>
      </c>
      <c r="C17" s="14">
        <v>0</v>
      </c>
      <c r="D17" s="14"/>
      <c r="E17" s="14">
        <v>2294085737</v>
      </c>
      <c r="F17" s="14"/>
      <c r="G17" s="14">
        <v>610117695</v>
      </c>
      <c r="H17" s="14"/>
      <c r="I17" s="14">
        <f t="shared" si="0"/>
        <v>2904203432</v>
      </c>
      <c r="J17" s="27"/>
      <c r="K17" s="15">
        <f t="shared" si="1"/>
        <v>-1.6121200044969279E-3</v>
      </c>
      <c r="L17" s="27"/>
      <c r="M17" s="14">
        <v>0</v>
      </c>
      <c r="N17" s="14"/>
      <c r="O17" s="14">
        <v>14586485089</v>
      </c>
      <c r="P17" s="14"/>
      <c r="Q17" s="14">
        <v>666972585</v>
      </c>
      <c r="R17" s="14"/>
      <c r="S17" s="14">
        <f t="shared" si="2"/>
        <v>15253457674</v>
      </c>
      <c r="T17" s="27"/>
      <c r="U17" s="15">
        <f t="shared" si="3"/>
        <v>-0.22791113291759274</v>
      </c>
    </row>
    <row r="18" spans="1:21" ht="39" customHeight="1" x14ac:dyDescent="0.4">
      <c r="A18" s="34" t="s">
        <v>114</v>
      </c>
      <c r="C18" s="14">
        <v>0</v>
      </c>
      <c r="E18" s="14">
        <v>642883740</v>
      </c>
      <c r="G18" s="14">
        <v>0</v>
      </c>
      <c r="I18" s="14">
        <f t="shared" si="0"/>
        <v>642883740</v>
      </c>
      <c r="K18" s="15">
        <f t="shared" si="1"/>
        <v>-3.5686402901399843E-4</v>
      </c>
      <c r="M18" s="14">
        <v>0</v>
      </c>
      <c r="N18" s="14"/>
      <c r="O18" s="14">
        <v>642883740</v>
      </c>
      <c r="P18" s="14"/>
      <c r="Q18" s="14">
        <v>0</v>
      </c>
      <c r="R18" s="14"/>
      <c r="S18" s="14">
        <f t="shared" si="2"/>
        <v>642883740</v>
      </c>
      <c r="T18" s="27"/>
      <c r="U18" s="15">
        <f t="shared" si="3"/>
        <v>-9.6057146287197373E-3</v>
      </c>
    </row>
    <row r="19" spans="1:21" ht="39" customHeight="1" x14ac:dyDescent="0.4">
      <c r="A19" s="25" t="s">
        <v>27</v>
      </c>
      <c r="C19" s="14">
        <v>0</v>
      </c>
      <c r="D19" s="14"/>
      <c r="E19" s="14">
        <v>7028023</v>
      </c>
      <c r="F19" s="14"/>
      <c r="G19" s="14">
        <v>0</v>
      </c>
      <c r="H19" s="14"/>
      <c r="I19" s="14">
        <f t="shared" si="0"/>
        <v>7028023</v>
      </c>
      <c r="J19" s="27"/>
      <c r="K19" s="15">
        <f t="shared" si="1"/>
        <v>-3.9012475316035344E-6</v>
      </c>
      <c r="L19" s="27"/>
      <c r="M19" s="14">
        <v>0</v>
      </c>
      <c r="N19" s="14"/>
      <c r="O19" s="14">
        <v>-158060805</v>
      </c>
      <c r="P19" s="14"/>
      <c r="Q19" s="14">
        <v>0</v>
      </c>
      <c r="R19" s="14"/>
      <c r="S19" s="14">
        <f t="shared" si="2"/>
        <v>-158060805</v>
      </c>
      <c r="T19" s="27"/>
      <c r="U19" s="15">
        <f t="shared" si="3"/>
        <v>2.3616820466103527E-3</v>
      </c>
    </row>
    <row r="20" spans="1:21" ht="39" customHeight="1" x14ac:dyDescent="0.4">
      <c r="A20" s="25" t="s">
        <v>26</v>
      </c>
      <c r="C20" s="14">
        <v>0</v>
      </c>
      <c r="D20" s="14"/>
      <c r="E20" s="14">
        <v>-840628756</v>
      </c>
      <c r="F20" s="14"/>
      <c r="G20" s="14">
        <v>0</v>
      </c>
      <c r="H20" s="14"/>
      <c r="I20" s="14">
        <f t="shared" si="0"/>
        <v>-840628756</v>
      </c>
      <c r="J20" s="27"/>
      <c r="K20" s="15">
        <f t="shared" si="1"/>
        <v>4.6663206129802782E-4</v>
      </c>
      <c r="L20" s="27"/>
      <c r="M20" s="14">
        <v>0</v>
      </c>
      <c r="N20" s="14"/>
      <c r="O20" s="14">
        <v>-1462912381</v>
      </c>
      <c r="P20" s="14"/>
      <c r="Q20" s="14">
        <v>0</v>
      </c>
      <c r="R20" s="14"/>
      <c r="S20" s="14">
        <f t="shared" si="2"/>
        <v>-1462912381</v>
      </c>
      <c r="T20" s="27"/>
      <c r="U20" s="15">
        <f t="shared" si="3"/>
        <v>2.1858258320092094E-2</v>
      </c>
    </row>
    <row r="21" spans="1:21" ht="39" customHeight="1" x14ac:dyDescent="0.4">
      <c r="A21" s="25" t="s">
        <v>24</v>
      </c>
      <c r="C21" s="14">
        <v>0</v>
      </c>
      <c r="D21" s="14"/>
      <c r="E21" s="14">
        <v>7304955955</v>
      </c>
      <c r="F21" s="14"/>
      <c r="G21" s="14">
        <v>0</v>
      </c>
      <c r="H21" s="14"/>
      <c r="I21" s="14">
        <f t="shared" si="0"/>
        <v>7304955955</v>
      </c>
      <c r="J21" s="27"/>
      <c r="K21" s="15">
        <f t="shared" si="1"/>
        <v>-4.0549726982846085E-3</v>
      </c>
      <c r="L21" s="27"/>
      <c r="M21" s="14">
        <v>0</v>
      </c>
      <c r="N21" s="14"/>
      <c r="O21" s="14">
        <v>-7358086004</v>
      </c>
      <c r="P21" s="14"/>
      <c r="Q21" s="14">
        <v>0</v>
      </c>
      <c r="R21" s="14"/>
      <c r="S21" s="14">
        <f t="shared" si="2"/>
        <v>-7358086004</v>
      </c>
      <c r="T21" s="27"/>
      <c r="U21" s="15">
        <f t="shared" si="3"/>
        <v>0.10994161147706233</v>
      </c>
    </row>
    <row r="22" spans="1:21" ht="39" customHeight="1" x14ac:dyDescent="0.4">
      <c r="A22" s="25" t="s">
        <v>140</v>
      </c>
      <c r="C22" s="14">
        <v>0</v>
      </c>
      <c r="D22" s="14"/>
      <c r="E22" s="14">
        <v>-24589390906</v>
      </c>
      <c r="F22" s="14"/>
      <c r="G22" s="14">
        <v>798347</v>
      </c>
      <c r="H22" s="14"/>
      <c r="I22" s="14">
        <f t="shared" si="0"/>
        <v>-24588592559</v>
      </c>
      <c r="J22" s="27"/>
      <c r="K22" s="15">
        <f t="shared" si="1"/>
        <v>1.3649099615411586E-2</v>
      </c>
      <c r="L22" s="27"/>
      <c r="M22" s="14">
        <v>60451632540</v>
      </c>
      <c r="N22" s="14"/>
      <c r="O22" s="14">
        <v>-65936153802</v>
      </c>
      <c r="P22" s="14"/>
      <c r="Q22" s="14">
        <v>-6327756702</v>
      </c>
      <c r="R22" s="14"/>
      <c r="S22" s="14">
        <f t="shared" si="2"/>
        <v>-11812277964</v>
      </c>
      <c r="T22" s="27"/>
      <c r="U22" s="15">
        <f t="shared" si="3"/>
        <v>0.17649438643027213</v>
      </c>
    </row>
    <row r="23" spans="1:21" ht="39" customHeight="1" x14ac:dyDescent="0.4">
      <c r="A23" s="25" t="s">
        <v>16</v>
      </c>
      <c r="C23" s="14">
        <v>0</v>
      </c>
      <c r="D23" s="14"/>
      <c r="E23" s="14">
        <v>-12671513523</v>
      </c>
      <c r="F23" s="14"/>
      <c r="G23" s="14">
        <v>0</v>
      </c>
      <c r="H23" s="14"/>
      <c r="I23" s="14">
        <f t="shared" si="0"/>
        <v>-12671513523</v>
      </c>
      <c r="J23" s="27"/>
      <c r="K23" s="15">
        <f t="shared" si="1"/>
        <v>7.0339426682702304E-3</v>
      </c>
      <c r="L23" s="27"/>
      <c r="M23" s="14">
        <v>0</v>
      </c>
      <c r="N23" s="14"/>
      <c r="O23" s="14">
        <v>-12654838269</v>
      </c>
      <c r="P23" s="14"/>
      <c r="Q23" s="14">
        <v>-78900121</v>
      </c>
      <c r="R23" s="14"/>
      <c r="S23" s="14">
        <f t="shared" si="2"/>
        <v>-12733738390</v>
      </c>
      <c r="T23" s="27"/>
      <c r="U23" s="15">
        <f t="shared" si="3"/>
        <v>0.1902624837441263</v>
      </c>
    </row>
    <row r="24" spans="1:21" ht="39" customHeight="1" x14ac:dyDescent="0.4">
      <c r="A24" s="25" t="s">
        <v>18</v>
      </c>
      <c r="C24" s="14">
        <v>0</v>
      </c>
      <c r="D24" s="14"/>
      <c r="E24" s="14">
        <v>-53962565654</v>
      </c>
      <c r="F24" s="14"/>
      <c r="G24" s="14">
        <v>0</v>
      </c>
      <c r="H24" s="14"/>
      <c r="I24" s="14">
        <f t="shared" si="0"/>
        <v>-53962565654</v>
      </c>
      <c r="J24" s="27"/>
      <c r="K24" s="15">
        <f t="shared" si="1"/>
        <v>2.9954558494851419E-2</v>
      </c>
      <c r="L24" s="27"/>
      <c r="M24" s="14">
        <v>0</v>
      </c>
      <c r="N24" s="14"/>
      <c r="O24" s="14">
        <v>-23848211710</v>
      </c>
      <c r="P24" s="14"/>
      <c r="Q24" s="14">
        <v>373811114</v>
      </c>
      <c r="R24" s="14"/>
      <c r="S24" s="14">
        <f t="shared" si="2"/>
        <v>-23474400596</v>
      </c>
      <c r="T24" s="27"/>
      <c r="U24" s="15">
        <f t="shared" si="3"/>
        <v>0.35074521126545294</v>
      </c>
    </row>
    <row r="25" spans="1:21" ht="39" customHeight="1" x14ac:dyDescent="0.4">
      <c r="A25" s="25" t="s">
        <v>14</v>
      </c>
      <c r="C25" s="14">
        <v>0</v>
      </c>
      <c r="D25" s="14"/>
      <c r="E25" s="14">
        <v>-76414891970</v>
      </c>
      <c r="F25" s="14"/>
      <c r="G25" s="14">
        <v>0</v>
      </c>
      <c r="H25" s="14"/>
      <c r="I25" s="14">
        <f t="shared" si="0"/>
        <v>-76414891970</v>
      </c>
      <c r="J25" s="27"/>
      <c r="K25" s="15">
        <f t="shared" si="1"/>
        <v>4.241781916133644E-2</v>
      </c>
      <c r="L25" s="27"/>
      <c r="M25" s="14">
        <v>0</v>
      </c>
      <c r="N25" s="14"/>
      <c r="O25" s="14">
        <v>-204064288341</v>
      </c>
      <c r="P25" s="14"/>
      <c r="Q25" s="14">
        <v>0</v>
      </c>
      <c r="R25" s="14"/>
      <c r="S25" s="14">
        <f t="shared" si="2"/>
        <v>-204064288341</v>
      </c>
      <c r="T25" s="27"/>
      <c r="U25" s="15">
        <f t="shared" si="3"/>
        <v>3.0490479036169527</v>
      </c>
    </row>
    <row r="26" spans="1:21" ht="39" customHeight="1" x14ac:dyDescent="0.4">
      <c r="A26" s="25" t="s">
        <v>28</v>
      </c>
      <c r="C26" s="14">
        <v>0</v>
      </c>
      <c r="D26" s="14"/>
      <c r="E26" s="14">
        <v>-191050434351</v>
      </c>
      <c r="F26" s="14"/>
      <c r="G26" s="14">
        <v>0</v>
      </c>
      <c r="H26" s="14"/>
      <c r="I26" s="14">
        <f t="shared" si="0"/>
        <v>-191050434351</v>
      </c>
      <c r="J26" s="27"/>
      <c r="K26" s="15">
        <f t="shared" si="1"/>
        <v>0.10605187766511603</v>
      </c>
      <c r="L26" s="27"/>
      <c r="M26" s="14">
        <v>234280231650</v>
      </c>
      <c r="N26" s="14"/>
      <c r="O26" s="14">
        <v>-830030457676</v>
      </c>
      <c r="P26" s="14"/>
      <c r="Q26" s="14">
        <v>0</v>
      </c>
      <c r="R26" s="14"/>
      <c r="S26" s="14">
        <f t="shared" si="2"/>
        <v>-595750226026</v>
      </c>
      <c r="T26" s="27"/>
      <c r="U26" s="15">
        <f t="shared" si="3"/>
        <v>8.9014643008408303</v>
      </c>
    </row>
    <row r="27" spans="1:21" ht="39" customHeight="1" x14ac:dyDescent="0.4">
      <c r="A27" s="25" t="s">
        <v>25</v>
      </c>
      <c r="C27" s="14">
        <v>0</v>
      </c>
      <c r="D27" s="14"/>
      <c r="E27" s="14">
        <v>-214273226615</v>
      </c>
      <c r="F27" s="14"/>
      <c r="G27" s="14">
        <v>0</v>
      </c>
      <c r="H27" s="14"/>
      <c r="I27" s="14">
        <f t="shared" si="0"/>
        <v>-214273226615</v>
      </c>
      <c r="J27" s="27"/>
      <c r="K27" s="15">
        <f t="shared" si="1"/>
        <v>0.11894282309840098</v>
      </c>
      <c r="L27" s="27"/>
      <c r="M27" s="14">
        <v>666554783440</v>
      </c>
      <c r="N27" s="14"/>
      <c r="O27" s="14">
        <v>-1553558969086</v>
      </c>
      <c r="P27" s="14"/>
      <c r="Q27" s="14">
        <v>-1459667143</v>
      </c>
      <c r="R27" s="14"/>
      <c r="S27" s="14">
        <f t="shared" si="2"/>
        <v>-888463852789</v>
      </c>
      <c r="T27" s="27"/>
      <c r="U27" s="15">
        <f t="shared" si="3"/>
        <v>13.275075564710964</v>
      </c>
    </row>
    <row r="28" spans="1:21" ht="39" customHeight="1" x14ac:dyDescent="0.4">
      <c r="A28" s="25" t="s">
        <v>19</v>
      </c>
      <c r="C28" s="79">
        <v>1732386651960</v>
      </c>
      <c r="D28" s="79"/>
      <c r="E28" s="79">
        <v>-2960347202702</v>
      </c>
      <c r="F28" s="79"/>
      <c r="G28" s="14">
        <v>0</v>
      </c>
      <c r="H28" s="79"/>
      <c r="I28" s="79">
        <f t="shared" si="0"/>
        <v>-1227960550742</v>
      </c>
      <c r="J28" s="81"/>
      <c r="K28" s="80">
        <f t="shared" si="1"/>
        <v>0.68163949769213106</v>
      </c>
      <c r="L28" s="81"/>
      <c r="M28" s="79">
        <v>1732386651960</v>
      </c>
      <c r="N28" s="79"/>
      <c r="O28" s="79">
        <v>-3891280234953</v>
      </c>
      <c r="P28" s="79"/>
      <c r="Q28" s="79">
        <v>-27443978686</v>
      </c>
      <c r="R28" s="79"/>
      <c r="S28" s="79">
        <f t="shared" si="2"/>
        <v>-2186337561679</v>
      </c>
      <c r="T28" s="81"/>
      <c r="U28" s="15">
        <f t="shared" si="3"/>
        <v>32.667391307080514</v>
      </c>
    </row>
    <row r="29" spans="1:21" ht="39" customHeight="1" thickBot="1" x14ac:dyDescent="0.45">
      <c r="A29" s="25" t="s">
        <v>105</v>
      </c>
      <c r="C29" s="16">
        <v>0</v>
      </c>
      <c r="D29" s="14"/>
      <c r="E29" s="16">
        <v>49388945733</v>
      </c>
      <c r="F29" s="14"/>
      <c r="G29" s="16">
        <v>0</v>
      </c>
      <c r="H29" s="14"/>
      <c r="I29" s="16">
        <f t="shared" si="0"/>
        <v>49388945733</v>
      </c>
      <c r="J29" s="27"/>
      <c r="K29" s="17">
        <f t="shared" si="1"/>
        <v>-2.7415747306086952E-2</v>
      </c>
      <c r="L29" s="27"/>
      <c r="M29" s="16">
        <v>0</v>
      </c>
      <c r="N29" s="14"/>
      <c r="O29" s="16">
        <v>0</v>
      </c>
      <c r="P29" s="14"/>
      <c r="Q29" s="16">
        <v>0</v>
      </c>
      <c r="R29" s="14"/>
      <c r="S29" s="16">
        <v>0</v>
      </c>
      <c r="T29" s="27"/>
      <c r="U29" s="16">
        <v>0</v>
      </c>
    </row>
    <row r="30" spans="1:21" ht="39" customHeight="1" thickBot="1" x14ac:dyDescent="0.45">
      <c r="A30" s="25" t="s">
        <v>30</v>
      </c>
      <c r="C30" s="18">
        <f>SUM(C10:C29)</f>
        <v>1782974151960</v>
      </c>
      <c r="D30" s="14"/>
      <c r="E30" s="18">
        <f>SUM(E10:E29)</f>
        <v>-3624605395229</v>
      </c>
      <c r="F30" s="14"/>
      <c r="G30" s="18">
        <f>SUM(G10:G29)</f>
        <v>40150321316</v>
      </c>
      <c r="H30" s="14"/>
      <c r="I30" s="18">
        <f>SUM(I10:I29)</f>
        <v>-1801480921953</v>
      </c>
      <c r="J30" s="27"/>
      <c r="K30" s="52">
        <f>SUM(K10:K29)</f>
        <v>1</v>
      </c>
      <c r="L30" s="27"/>
      <c r="M30" s="18">
        <f>SUM(M10:M29)</f>
        <v>2849624690494</v>
      </c>
      <c r="N30" s="14"/>
      <c r="O30" s="18">
        <f>SUM(O10:O29)</f>
        <v>-2972880859958</v>
      </c>
      <c r="P30" s="14"/>
      <c r="Q30" s="18">
        <f>SUM(Q10:Q29)</f>
        <v>56328953234</v>
      </c>
      <c r="R30" s="14"/>
      <c r="S30" s="18">
        <f>SUM(S10:S29)</f>
        <v>-66927216230</v>
      </c>
      <c r="T30" s="27"/>
      <c r="U30" s="52">
        <f>SUM(U10:U29)</f>
        <v>1.0000000000000036</v>
      </c>
    </row>
    <row r="31" spans="1:21" ht="16.5" thickTop="1" x14ac:dyDescent="0.4"/>
    <row r="32" spans="1:21" ht="24.75" hidden="1" x14ac:dyDescent="0.4">
      <c r="C32" s="14">
        <f>'درآمد سود سهام و صندوق و اوراق'!C15</f>
        <v>1782974151960</v>
      </c>
      <c r="D32" s="14"/>
      <c r="E32" s="14">
        <f>'درآمد ناشی از تغییر قیمت سهام'!I29</f>
        <v>-3624605395229</v>
      </c>
      <c r="F32" s="14"/>
      <c r="G32" s="14">
        <f>'درآمد ناشی از فروش سهام'!I21</f>
        <v>40150321316</v>
      </c>
      <c r="H32" s="14"/>
      <c r="I32" s="14"/>
      <c r="M32" s="14">
        <f>'درآمد سود سهام و صندوق و اوراق'!I15</f>
        <v>2849624690494</v>
      </c>
      <c r="N32" s="14"/>
      <c r="O32" s="14">
        <f>'درآمد ناشی از تغییر قیمت سهام'!Q29</f>
        <v>-2972880859958</v>
      </c>
      <c r="P32" s="14"/>
      <c r="Q32" s="14">
        <f>'درآمد ناشی از فروش سهام'!Q21</f>
        <v>56328953234</v>
      </c>
      <c r="R32" s="14"/>
      <c r="S32" s="14">
        <f>M32+O32+Q32</f>
        <v>-66927216230</v>
      </c>
    </row>
    <row r="33" spans="3:19" ht="24.75" hidden="1" x14ac:dyDescent="0.4">
      <c r="C33" s="14">
        <f>C32-C30</f>
        <v>0</v>
      </c>
      <c r="D33" s="14"/>
      <c r="E33" s="14">
        <f>E32-E30</f>
        <v>0</v>
      </c>
      <c r="F33" s="14"/>
      <c r="G33" s="14">
        <f>G32-G30</f>
        <v>0</v>
      </c>
      <c r="H33" s="14"/>
      <c r="I33" s="14"/>
      <c r="M33" s="14">
        <f>M32-M30</f>
        <v>0</v>
      </c>
      <c r="N33" s="14"/>
      <c r="O33" s="14">
        <f>O32-O30</f>
        <v>0</v>
      </c>
      <c r="P33" s="14"/>
      <c r="Q33" s="14">
        <f>Q32-Q30</f>
        <v>0</v>
      </c>
      <c r="R33" s="14"/>
      <c r="S33" s="14">
        <f>S32-S30</f>
        <v>0</v>
      </c>
    </row>
    <row r="34" spans="3:19" ht="24.75" hidden="1" x14ac:dyDescent="0.4">
      <c r="M34" s="27" t="s">
        <v>186</v>
      </c>
      <c r="O34" s="27" t="s">
        <v>186</v>
      </c>
      <c r="Q34" s="27" t="s">
        <v>186</v>
      </c>
    </row>
    <row r="35" spans="3:19" ht="24.75" hidden="1" x14ac:dyDescent="0.4">
      <c r="M35" s="27" t="s">
        <v>190</v>
      </c>
      <c r="O35" s="27" t="s">
        <v>194</v>
      </c>
      <c r="Q35" s="27" t="s">
        <v>185</v>
      </c>
    </row>
    <row r="36" spans="3:19" ht="21.75" hidden="1" x14ac:dyDescent="0.4">
      <c r="M36" s="82" t="s">
        <v>187</v>
      </c>
      <c r="O36" s="82" t="s">
        <v>187</v>
      </c>
      <c r="Q36" s="82" t="s">
        <v>187</v>
      </c>
    </row>
    <row r="37" spans="3:19" ht="31.5" x14ac:dyDescent="0.75">
      <c r="C37" s="89"/>
      <c r="E37" s="88"/>
      <c r="G37" s="88"/>
      <c r="M37" s="14"/>
      <c r="N37" s="14"/>
      <c r="O37" s="14"/>
      <c r="P37" s="14"/>
      <c r="Q37" s="14"/>
    </row>
    <row r="38" spans="3:19" ht="31.5" x14ac:dyDescent="0.75">
      <c r="C38" s="90"/>
      <c r="E38" s="88"/>
      <c r="G38" s="6"/>
      <c r="M38" s="14"/>
      <c r="N38" s="14"/>
      <c r="O38" s="14"/>
      <c r="P38" s="14"/>
      <c r="Q38" s="14"/>
    </row>
    <row r="39" spans="3:19" ht="27.75" x14ac:dyDescent="0.65">
      <c r="E39" s="91"/>
      <c r="M39" s="14"/>
      <c r="N39" s="14"/>
      <c r="O39" s="14"/>
      <c r="P39" s="14"/>
      <c r="Q39" s="14"/>
    </row>
    <row r="40" spans="3:19" x14ac:dyDescent="0.4">
      <c r="E40" s="90"/>
    </row>
  </sheetData>
  <sortState xmlns:xlrd2="http://schemas.microsoft.com/office/spreadsheetml/2017/richdata2" ref="A10:U28">
    <sortCondition descending="1" ref="S10:S28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4"/>
  <sheetViews>
    <sheetView rightToLeft="1" view="pageBreakPreview" topLeftCell="A10" zoomScale="60" zoomScaleNormal="100" workbookViewId="0">
      <selection activeCell="G26" sqref="G26"/>
    </sheetView>
  </sheetViews>
  <sheetFormatPr defaultColWidth="8.85546875" defaultRowHeight="15.75" x14ac:dyDescent="0.4"/>
  <cols>
    <col min="1" max="1" width="52.28515625" style="5" bestFit="1" customWidth="1"/>
    <col min="2" max="2" width="1.42578125" style="5" customWidth="1"/>
    <col min="3" max="3" width="23.7109375" style="5" bestFit="1" customWidth="1"/>
    <col min="4" max="4" width="1.42578125" style="5" customWidth="1"/>
    <col min="5" max="5" width="22.42578125" style="5" bestFit="1" customWidth="1"/>
    <col min="6" max="6" width="1.42578125" style="5" customWidth="1"/>
    <col min="7" max="7" width="21.85546875" style="5" customWidth="1"/>
    <col min="8" max="8" width="1.42578125" style="5" customWidth="1"/>
    <col min="9" max="9" width="20.28515625" style="5" bestFit="1" customWidth="1"/>
    <col min="10" max="10" width="1.42578125" style="5" customWidth="1"/>
    <col min="11" max="11" width="25.28515625" style="5" bestFit="1" customWidth="1"/>
    <col min="12" max="12" width="1.42578125" style="5" customWidth="1"/>
    <col min="13" max="13" width="23.7109375" style="5" bestFit="1" customWidth="1"/>
    <col min="14" max="14" width="1.42578125" style="5" customWidth="1"/>
    <col min="15" max="15" width="22.42578125" style="5" bestFit="1" customWidth="1"/>
    <col min="16" max="16" width="1.42578125" style="5" customWidth="1"/>
    <col min="17" max="17" width="21.85546875" style="5" bestFit="1" customWidth="1"/>
    <col min="18" max="18" width="1.42578125" style="5" customWidth="1"/>
    <col min="19" max="19" width="21.85546875" style="5" bestFit="1" customWidth="1"/>
    <col min="20" max="20" width="1.42578125" style="5" customWidth="1"/>
    <col min="21" max="21" width="25.28515625" style="5" bestFit="1" customWidth="1"/>
    <col min="22" max="22" width="1.42578125" style="5" customWidth="1"/>
    <col min="23" max="16384" width="8.85546875" style="5"/>
  </cols>
  <sheetData>
    <row r="1" spans="1:21" ht="46.9" customHeight="1" x14ac:dyDescent="0.4">
      <c r="A1" s="103" t="str">
        <f>درآمد!A1</f>
        <v>صندوق سرمایه‌گذاری اختصاصی بازارگردانی لاجورد دماوند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46.9" customHeight="1" x14ac:dyDescent="0.4">
      <c r="A2" s="94" t="str">
        <f>درآمد!A2</f>
        <v>صورت وضعیت درآمدها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46.9" customHeight="1" x14ac:dyDescent="0.4">
      <c r="A3" s="94" t="str">
        <f>درآمد!A3</f>
        <v>یک ماهه منتهی به 31 خرداد 1404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46.9" customHeight="1" x14ac:dyDescent="0.4"/>
    <row r="5" spans="1:21" ht="46.9" customHeight="1" x14ac:dyDescent="0.4">
      <c r="A5" s="108" t="s">
        <v>145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</row>
    <row r="6" spans="1:21" ht="46.9" customHeight="1" x14ac:dyDescent="0.75">
      <c r="A6" s="1"/>
      <c r="B6" s="1"/>
      <c r="C6" s="101" t="s">
        <v>104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46.9" customHeight="1" thickBot="1" x14ac:dyDescent="0.8">
      <c r="C7" s="100" t="s">
        <v>138</v>
      </c>
      <c r="D7" s="100"/>
      <c r="E7" s="100"/>
      <c r="F7" s="100"/>
      <c r="G7" s="100"/>
      <c r="H7" s="100"/>
      <c r="I7" s="100"/>
      <c r="J7" s="100"/>
      <c r="K7" s="100"/>
      <c r="L7" s="32"/>
      <c r="M7" s="100" t="s">
        <v>139</v>
      </c>
      <c r="N7" s="100"/>
      <c r="O7" s="100"/>
      <c r="P7" s="100"/>
      <c r="Q7" s="100"/>
      <c r="R7" s="100"/>
      <c r="S7" s="100"/>
      <c r="T7" s="100"/>
      <c r="U7" s="100"/>
    </row>
    <row r="8" spans="1:21" ht="46.9" customHeight="1" thickBot="1" x14ac:dyDescent="0.8">
      <c r="A8" s="104" t="s">
        <v>45</v>
      </c>
      <c r="B8" s="60"/>
      <c r="C8" s="36" t="s">
        <v>77</v>
      </c>
      <c r="D8" s="60"/>
      <c r="E8" s="36" t="s">
        <v>75</v>
      </c>
      <c r="F8" s="60"/>
      <c r="G8" s="36" t="s">
        <v>76</v>
      </c>
      <c r="H8" s="60"/>
      <c r="I8" s="105" t="s">
        <v>30</v>
      </c>
      <c r="J8" s="105"/>
      <c r="K8" s="105"/>
      <c r="L8" s="60"/>
      <c r="M8" s="36" t="s">
        <v>77</v>
      </c>
      <c r="N8" s="60"/>
      <c r="O8" s="31" t="s">
        <v>75</v>
      </c>
      <c r="P8" s="60"/>
      <c r="Q8" s="36" t="s">
        <v>76</v>
      </c>
      <c r="R8" s="60"/>
      <c r="S8" s="105" t="s">
        <v>30</v>
      </c>
      <c r="T8" s="105"/>
      <c r="U8" s="105"/>
    </row>
    <row r="9" spans="1:21" ht="46.9" customHeight="1" thickBot="1" x14ac:dyDescent="0.8">
      <c r="A9" s="105"/>
      <c r="B9" s="60"/>
      <c r="C9" s="29" t="s">
        <v>155</v>
      </c>
      <c r="D9" s="60"/>
      <c r="E9" s="29" t="s">
        <v>156</v>
      </c>
      <c r="F9" s="60"/>
      <c r="G9" s="29" t="s">
        <v>157</v>
      </c>
      <c r="H9" s="60"/>
      <c r="I9" s="29" t="s">
        <v>60</v>
      </c>
      <c r="J9" s="60"/>
      <c r="K9" s="29" t="s">
        <v>66</v>
      </c>
      <c r="L9" s="60"/>
      <c r="M9" s="29" t="s">
        <v>155</v>
      </c>
      <c r="N9" s="60"/>
      <c r="O9" s="29" t="s">
        <v>156</v>
      </c>
      <c r="P9" s="60"/>
      <c r="Q9" s="29" t="s">
        <v>157</v>
      </c>
      <c r="R9" s="60"/>
      <c r="S9" s="29" t="s">
        <v>60</v>
      </c>
      <c r="T9" s="60"/>
      <c r="U9" s="29" t="s">
        <v>66</v>
      </c>
    </row>
    <row r="10" spans="1:21" ht="46.9" customHeight="1" x14ac:dyDescent="0.4">
      <c r="A10" s="25" t="s">
        <v>119</v>
      </c>
      <c r="C10" s="14">
        <v>0</v>
      </c>
      <c r="D10" s="14"/>
      <c r="E10" s="14">
        <v>-15944770704</v>
      </c>
      <c r="F10" s="14"/>
      <c r="G10" s="14">
        <v>22988509968</v>
      </c>
      <c r="H10" s="14"/>
      <c r="I10" s="14">
        <f t="shared" ref="I10:I15" si="0">SUM(C10:G10)</f>
        <v>7043739264</v>
      </c>
      <c r="J10" s="27"/>
      <c r="K10" s="15">
        <f t="shared" ref="K10:K15" si="1">I10/$I$26</f>
        <v>0.10911048008869122</v>
      </c>
      <c r="L10" s="27"/>
      <c r="M10" s="14">
        <v>0</v>
      </c>
      <c r="N10" s="14"/>
      <c r="O10" s="14">
        <v>28953570186</v>
      </c>
      <c r="P10" s="14"/>
      <c r="Q10" s="14">
        <v>100896586338</v>
      </c>
      <c r="R10" s="14"/>
      <c r="S10" s="14">
        <f t="shared" ref="S10:S25" si="2">SUM(M10:Q10)</f>
        <v>129850156524</v>
      </c>
      <c r="T10" s="27"/>
      <c r="U10" s="15">
        <f t="shared" ref="U10:U25" si="3">S10/$S$26</f>
        <v>0.31576689345592912</v>
      </c>
    </row>
    <row r="11" spans="1:21" ht="46.9" customHeight="1" x14ac:dyDescent="0.4">
      <c r="A11" s="25" t="s">
        <v>117</v>
      </c>
      <c r="C11" s="14">
        <v>0</v>
      </c>
      <c r="D11" s="14"/>
      <c r="E11" s="14">
        <v>8949830609</v>
      </c>
      <c r="F11" s="14"/>
      <c r="G11" s="14">
        <v>7443948505</v>
      </c>
      <c r="H11" s="14"/>
      <c r="I11" s="14">
        <f t="shared" si="0"/>
        <v>16393779114</v>
      </c>
      <c r="J11" s="27"/>
      <c r="K11" s="15">
        <f t="shared" si="1"/>
        <v>0.25394652507065013</v>
      </c>
      <c r="L11" s="27"/>
      <c r="M11" s="14">
        <v>0</v>
      </c>
      <c r="N11" s="14"/>
      <c r="O11" s="14">
        <v>69622253593</v>
      </c>
      <c r="P11" s="14"/>
      <c r="Q11" s="14">
        <v>26397630730</v>
      </c>
      <c r="R11" s="14"/>
      <c r="S11" s="14">
        <f t="shared" si="2"/>
        <v>96019884323</v>
      </c>
      <c r="T11" s="27"/>
      <c r="U11" s="15">
        <f t="shared" si="3"/>
        <v>0.23349914543281586</v>
      </c>
    </row>
    <row r="12" spans="1:21" ht="46.9" customHeight="1" x14ac:dyDescent="0.4">
      <c r="A12" s="25" t="s">
        <v>116</v>
      </c>
      <c r="C12" s="14">
        <v>0</v>
      </c>
      <c r="D12" s="14"/>
      <c r="E12" s="14">
        <v>6845937334</v>
      </c>
      <c r="F12" s="14"/>
      <c r="G12" s="14">
        <v>17382865286</v>
      </c>
      <c r="H12" s="14"/>
      <c r="I12" s="14">
        <f t="shared" si="0"/>
        <v>24228802620</v>
      </c>
      <c r="J12" s="27"/>
      <c r="K12" s="15">
        <f t="shared" si="1"/>
        <v>0.37531433046558882</v>
      </c>
      <c r="L12" s="27"/>
      <c r="M12" s="14">
        <v>0</v>
      </c>
      <c r="N12" s="14"/>
      <c r="O12" s="14">
        <v>34502815452</v>
      </c>
      <c r="P12" s="14"/>
      <c r="Q12" s="14">
        <v>17582898728</v>
      </c>
      <c r="R12" s="14"/>
      <c r="S12" s="14">
        <f t="shared" si="2"/>
        <v>52085714180</v>
      </c>
      <c r="T12" s="27"/>
      <c r="U12" s="15">
        <f t="shared" si="3"/>
        <v>0.12666094982343878</v>
      </c>
    </row>
    <row r="13" spans="1:21" ht="46.9" customHeight="1" x14ac:dyDescent="0.4">
      <c r="A13" s="25" t="s">
        <v>118</v>
      </c>
      <c r="C13" s="14">
        <v>0</v>
      </c>
      <c r="D13" s="14"/>
      <c r="E13" s="14">
        <v>6867083648</v>
      </c>
      <c r="F13" s="14"/>
      <c r="G13" s="14">
        <v>3714715695</v>
      </c>
      <c r="H13" s="14"/>
      <c r="I13" s="14">
        <f t="shared" si="0"/>
        <v>10581799343</v>
      </c>
      <c r="J13" s="27"/>
      <c r="K13" s="15">
        <f t="shared" si="1"/>
        <v>0.16391651695824713</v>
      </c>
      <c r="L13" s="27"/>
      <c r="M13" s="14">
        <v>0</v>
      </c>
      <c r="N13" s="14"/>
      <c r="O13" s="14">
        <v>22140222442</v>
      </c>
      <c r="P13" s="14"/>
      <c r="Q13" s="14">
        <v>25432905226</v>
      </c>
      <c r="R13" s="14"/>
      <c r="S13" s="14">
        <f t="shared" si="2"/>
        <v>47573127668</v>
      </c>
      <c r="T13" s="27"/>
      <c r="U13" s="15">
        <f t="shared" si="3"/>
        <v>0.11568733637167525</v>
      </c>
    </row>
    <row r="14" spans="1:21" ht="46.9" customHeight="1" x14ac:dyDescent="0.4">
      <c r="A14" s="25" t="s">
        <v>48</v>
      </c>
      <c r="C14" s="14">
        <v>0</v>
      </c>
      <c r="D14" s="14"/>
      <c r="E14" s="14">
        <v>-9466275794</v>
      </c>
      <c r="F14" s="14"/>
      <c r="G14" s="14">
        <v>14669542897</v>
      </c>
      <c r="H14" s="14"/>
      <c r="I14" s="14">
        <f t="shared" si="0"/>
        <v>5203267103</v>
      </c>
      <c r="J14" s="27"/>
      <c r="K14" s="15">
        <f t="shared" si="1"/>
        <v>8.0600793180924807E-2</v>
      </c>
      <c r="L14" s="27"/>
      <c r="M14" s="14">
        <v>0</v>
      </c>
      <c r="N14" s="14"/>
      <c r="O14" s="14">
        <v>17698177673</v>
      </c>
      <c r="P14" s="14"/>
      <c r="Q14" s="14">
        <v>16664862050</v>
      </c>
      <c r="R14" s="14"/>
      <c r="S14" s="14">
        <f t="shared" si="2"/>
        <v>34363039723</v>
      </c>
      <c r="T14" s="27"/>
      <c r="U14" s="15">
        <f t="shared" si="3"/>
        <v>8.3563320934687366E-2</v>
      </c>
    </row>
    <row r="15" spans="1:21" ht="46.9" customHeight="1" x14ac:dyDescent="0.4">
      <c r="A15" s="25" t="s">
        <v>121</v>
      </c>
      <c r="C15" s="14">
        <v>220000000</v>
      </c>
      <c r="D15" s="14"/>
      <c r="E15" s="14">
        <v>6998688</v>
      </c>
      <c r="F15" s="14"/>
      <c r="G15" s="14">
        <v>0</v>
      </c>
      <c r="H15" s="14"/>
      <c r="I15" s="14">
        <f t="shared" si="0"/>
        <v>226998688</v>
      </c>
      <c r="J15" s="27"/>
      <c r="K15" s="15">
        <f t="shared" si="1"/>
        <v>3.5163050332896349E-3</v>
      </c>
      <c r="L15" s="27"/>
      <c r="M15" s="14">
        <v>20518478084</v>
      </c>
      <c r="N15" s="14"/>
      <c r="O15" s="14">
        <v>14997188</v>
      </c>
      <c r="P15" s="14"/>
      <c r="Q15" s="14">
        <v>3748988971</v>
      </c>
      <c r="R15" s="14"/>
      <c r="S15" s="14">
        <f t="shared" si="2"/>
        <v>24282464243</v>
      </c>
      <c r="T15" s="27"/>
      <c r="U15" s="15">
        <f t="shared" si="3"/>
        <v>5.9049588423481028E-2</v>
      </c>
    </row>
    <row r="16" spans="1:21" ht="46.9" customHeight="1" x14ac:dyDescent="0.4">
      <c r="A16" s="25" t="s">
        <v>152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27"/>
      <c r="K16" s="14">
        <v>0</v>
      </c>
      <c r="L16" s="27"/>
      <c r="M16" s="14">
        <v>0</v>
      </c>
      <c r="N16" s="14"/>
      <c r="O16" s="14">
        <v>0</v>
      </c>
      <c r="P16" s="14"/>
      <c r="Q16" s="14">
        <v>14971626172</v>
      </c>
      <c r="R16" s="14"/>
      <c r="S16" s="14">
        <f t="shared" si="2"/>
        <v>14971626172</v>
      </c>
      <c r="T16" s="27"/>
      <c r="U16" s="15">
        <f t="shared" si="3"/>
        <v>3.6407687236342599E-2</v>
      </c>
    </row>
    <row r="17" spans="1:21" ht="46.9" customHeight="1" x14ac:dyDescent="0.4">
      <c r="A17" s="25" t="s">
        <v>120</v>
      </c>
      <c r="C17" s="14">
        <v>0</v>
      </c>
      <c r="D17" s="14"/>
      <c r="E17" s="14">
        <v>877642384</v>
      </c>
      <c r="F17" s="14"/>
      <c r="G17" s="14">
        <v>0</v>
      </c>
      <c r="H17" s="14"/>
      <c r="I17" s="14">
        <f>SUM(C17:G17)</f>
        <v>877642384</v>
      </c>
      <c r="J17" s="27"/>
      <c r="K17" s="15">
        <f>I17/$I$26</f>
        <v>1.359504920260823E-2</v>
      </c>
      <c r="L17" s="27"/>
      <c r="M17" s="14">
        <v>0</v>
      </c>
      <c r="N17" s="14"/>
      <c r="O17" s="14">
        <v>877642384</v>
      </c>
      <c r="P17" s="14"/>
      <c r="Q17" s="14">
        <v>6577144060</v>
      </c>
      <c r="R17" s="14"/>
      <c r="S17" s="14">
        <f t="shared" si="2"/>
        <v>7454786444</v>
      </c>
      <c r="T17" s="27"/>
      <c r="U17" s="15">
        <f t="shared" si="3"/>
        <v>1.8128393679403623E-2</v>
      </c>
    </row>
    <row r="18" spans="1:21" ht="46.9" customHeight="1" x14ac:dyDescent="0.4">
      <c r="A18" s="25" t="s">
        <v>151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27"/>
      <c r="K18" s="14">
        <v>0</v>
      </c>
      <c r="L18" s="27"/>
      <c r="M18" s="14">
        <v>0</v>
      </c>
      <c r="N18" s="14"/>
      <c r="O18" s="14">
        <v>0</v>
      </c>
      <c r="P18" s="14"/>
      <c r="Q18" s="14">
        <v>3155013122</v>
      </c>
      <c r="R18" s="14"/>
      <c r="S18" s="14">
        <f t="shared" si="2"/>
        <v>3155013122</v>
      </c>
      <c r="T18" s="27"/>
      <c r="U18" s="15">
        <f t="shared" si="3"/>
        <v>7.6722948898601999E-3</v>
      </c>
    </row>
    <row r="19" spans="1:21" ht="46.9" customHeight="1" x14ac:dyDescent="0.4">
      <c r="A19" s="25" t="s">
        <v>147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27"/>
      <c r="K19" s="14">
        <v>0</v>
      </c>
      <c r="L19" s="27"/>
      <c r="M19" s="14">
        <v>0</v>
      </c>
      <c r="N19" s="14"/>
      <c r="O19" s="14">
        <v>0</v>
      </c>
      <c r="P19" s="14"/>
      <c r="Q19" s="14">
        <v>492584938</v>
      </c>
      <c r="R19" s="14"/>
      <c r="S19" s="14">
        <f t="shared" si="2"/>
        <v>492584938</v>
      </c>
      <c r="T19" s="27"/>
      <c r="U19" s="15">
        <f t="shared" si="3"/>
        <v>1.1978577446434796E-3</v>
      </c>
    </row>
    <row r="20" spans="1:21" ht="46.9" customHeight="1" x14ac:dyDescent="0.4">
      <c r="A20" s="25" t="s">
        <v>154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27"/>
      <c r="K20" s="14">
        <v>0</v>
      </c>
      <c r="L20" s="27"/>
      <c r="M20" s="14">
        <v>0</v>
      </c>
      <c r="N20" s="14"/>
      <c r="O20" s="14">
        <v>0</v>
      </c>
      <c r="P20" s="14"/>
      <c r="Q20" s="14">
        <v>364940263</v>
      </c>
      <c r="R20" s="14"/>
      <c r="S20" s="14">
        <f t="shared" si="2"/>
        <v>364940263</v>
      </c>
      <c r="T20" s="27"/>
      <c r="U20" s="15">
        <f t="shared" si="3"/>
        <v>8.8745409500681543E-4</v>
      </c>
    </row>
    <row r="21" spans="1:21" ht="46.9" customHeight="1" x14ac:dyDescent="0.4">
      <c r="A21" s="25" t="s">
        <v>153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27"/>
      <c r="K21" s="14">
        <v>0</v>
      </c>
      <c r="L21" s="27"/>
      <c r="M21" s="14">
        <v>0</v>
      </c>
      <c r="N21" s="14"/>
      <c r="O21" s="14">
        <v>0</v>
      </c>
      <c r="P21" s="14"/>
      <c r="Q21" s="14">
        <v>127699532</v>
      </c>
      <c r="R21" s="14"/>
      <c r="S21" s="14">
        <f t="shared" si="2"/>
        <v>127699532</v>
      </c>
      <c r="T21" s="27"/>
      <c r="U21" s="15">
        <f t="shared" si="3"/>
        <v>3.1053704974135415E-4</v>
      </c>
    </row>
    <row r="22" spans="1:21" ht="46.9" customHeight="1" x14ac:dyDescent="0.4">
      <c r="A22" s="25" t="s">
        <v>148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27"/>
      <c r="K22" s="14">
        <v>0</v>
      </c>
      <c r="L22" s="27"/>
      <c r="M22" s="14">
        <v>0</v>
      </c>
      <c r="N22" s="14"/>
      <c r="O22" s="14">
        <v>0</v>
      </c>
      <c r="P22" s="14"/>
      <c r="Q22" s="14">
        <v>80911426</v>
      </c>
      <c r="R22" s="14"/>
      <c r="S22" s="14">
        <f t="shared" si="2"/>
        <v>80911426</v>
      </c>
      <c r="T22" s="27"/>
      <c r="U22" s="15">
        <f t="shared" si="3"/>
        <v>1.967587126349523E-4</v>
      </c>
    </row>
    <row r="23" spans="1:21" ht="46.9" customHeight="1" x14ac:dyDescent="0.4">
      <c r="A23" s="25" t="s">
        <v>149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27"/>
      <c r="K23" s="14">
        <v>0</v>
      </c>
      <c r="L23" s="27"/>
      <c r="M23" s="14">
        <v>0</v>
      </c>
      <c r="N23" s="14"/>
      <c r="O23" s="14">
        <v>0</v>
      </c>
      <c r="P23" s="14"/>
      <c r="Q23" s="14">
        <v>66338750</v>
      </c>
      <c r="R23" s="14"/>
      <c r="S23" s="14">
        <f t="shared" si="2"/>
        <v>66338750</v>
      </c>
      <c r="T23" s="27"/>
      <c r="U23" s="15">
        <f t="shared" si="3"/>
        <v>1.6132118407864845E-4</v>
      </c>
    </row>
    <row r="24" spans="1:21" ht="46.9" customHeight="1" x14ac:dyDescent="0.4">
      <c r="A24" s="25" t="s">
        <v>146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27"/>
      <c r="K24" s="14">
        <v>0</v>
      </c>
      <c r="L24" s="27"/>
      <c r="M24" s="14">
        <v>0</v>
      </c>
      <c r="N24" s="14"/>
      <c r="O24" s="14">
        <v>0</v>
      </c>
      <c r="P24" s="14"/>
      <c r="Q24" s="14">
        <v>49681714</v>
      </c>
      <c r="R24" s="14"/>
      <c r="S24" s="14">
        <f t="shared" si="2"/>
        <v>49681714</v>
      </c>
      <c r="T24" s="27"/>
      <c r="U24" s="15">
        <f t="shared" si="3"/>
        <v>1.208149524906147E-4</v>
      </c>
    </row>
    <row r="25" spans="1:21" ht="46.9" customHeight="1" thickBot="1" x14ac:dyDescent="0.45">
      <c r="A25" s="25" t="s">
        <v>150</v>
      </c>
      <c r="C25" s="16">
        <v>0</v>
      </c>
      <c r="D25" s="14"/>
      <c r="E25" s="16">
        <v>0</v>
      </c>
      <c r="F25" s="14"/>
      <c r="G25" s="16">
        <v>0</v>
      </c>
      <c r="H25" s="14"/>
      <c r="I25" s="16">
        <v>0</v>
      </c>
      <c r="J25" s="27"/>
      <c r="K25" s="16">
        <v>0</v>
      </c>
      <c r="L25" s="27"/>
      <c r="M25" s="16">
        <f>'درآمد سود سهام و صندوق و اوراق'!K22</f>
        <v>2871000000</v>
      </c>
      <c r="N25" s="14"/>
      <c r="O25" s="16">
        <v>0</v>
      </c>
      <c r="P25" s="14"/>
      <c r="Q25" s="16">
        <v>-2587402686</v>
      </c>
      <c r="R25" s="14"/>
      <c r="S25" s="16">
        <f t="shared" si="2"/>
        <v>283597314</v>
      </c>
      <c r="T25" s="27"/>
      <c r="U25" s="17">
        <f t="shared" si="3"/>
        <v>6.8964601377029657E-4</v>
      </c>
    </row>
    <row r="26" spans="1:21" ht="46.9" customHeight="1" thickBot="1" x14ac:dyDescent="0.45">
      <c r="A26" s="25" t="s">
        <v>30</v>
      </c>
      <c r="C26" s="18">
        <f>SUM(C10:C25)</f>
        <v>220000000</v>
      </c>
      <c r="D26" s="14"/>
      <c r="E26" s="18">
        <f>SUM(E10:E25)</f>
        <v>-1863553835</v>
      </c>
      <c r="F26" s="14"/>
      <c r="G26" s="18">
        <f>SUM(G10:G25)</f>
        <v>66199582351</v>
      </c>
      <c r="H26" s="14"/>
      <c r="I26" s="18">
        <f>SUM(I10:I25)</f>
        <v>64556028516</v>
      </c>
      <c r="J26" s="27"/>
      <c r="K26" s="52">
        <f>SUM(K10:K25)</f>
        <v>1</v>
      </c>
      <c r="L26" s="27"/>
      <c r="M26" s="18">
        <f>SUM(M10:M25)</f>
        <v>23389478084</v>
      </c>
      <c r="N26" s="14"/>
      <c r="O26" s="18">
        <f>SUM(O10:O25)</f>
        <v>173809678918</v>
      </c>
      <c r="P26" s="14"/>
      <c r="Q26" s="18">
        <f>SUM(Q10:Q25)</f>
        <v>214022409334</v>
      </c>
      <c r="R26" s="14"/>
      <c r="S26" s="18">
        <f>SUM(S10:S25)</f>
        <v>411221566336</v>
      </c>
      <c r="T26" s="27"/>
      <c r="U26" s="52">
        <f>SUM(U10:U25)</f>
        <v>0.99999999999999989</v>
      </c>
    </row>
    <row r="27" spans="1:21" ht="16.5" thickTop="1" x14ac:dyDescent="0.4"/>
    <row r="28" spans="1:21" ht="24.75" hidden="1" x14ac:dyDescent="0.4">
      <c r="C28" s="14">
        <f>'درآمد سود سهام و صندوق و اوراق'!I21</f>
        <v>220000000</v>
      </c>
      <c r="D28" s="14"/>
      <c r="E28" s="14">
        <f>'درآمد ناشی از تغییر قیمت صندوق'!I16</f>
        <v>-1863553835</v>
      </c>
      <c r="F28" s="14"/>
      <c r="G28" s="14">
        <f>'درآمد ناشی از فروش واحد صندوق'!I25</f>
        <v>66199582351</v>
      </c>
      <c r="H28" s="14"/>
      <c r="I28" s="14">
        <f>C28+E28+G28</f>
        <v>64556028516</v>
      </c>
      <c r="M28" s="14">
        <f>'درآمد سود سهام و صندوق و اوراق'!K23</f>
        <v>23389478084</v>
      </c>
      <c r="N28" s="14"/>
      <c r="O28" s="14">
        <f>'درآمد ناشی از تغییر قیمت صندوق'!Q16</f>
        <v>173809678918</v>
      </c>
      <c r="P28" s="14"/>
      <c r="Q28" s="14">
        <f>'درآمد ناشی از فروش واحد صندوق'!Q25</f>
        <v>214022409334</v>
      </c>
      <c r="R28" s="14"/>
      <c r="S28" s="14">
        <f>M28+O28+Q28</f>
        <v>411221566336</v>
      </c>
    </row>
    <row r="29" spans="1:21" ht="24.75" hidden="1" x14ac:dyDescent="0.4">
      <c r="C29" s="14">
        <f>C28-C26</f>
        <v>0</v>
      </c>
      <c r="D29" s="14"/>
      <c r="E29" s="14">
        <f>E28-E26</f>
        <v>0</v>
      </c>
      <c r="F29" s="14"/>
      <c r="G29" s="14">
        <f>G28-G26</f>
        <v>0</v>
      </c>
      <c r="H29" s="14"/>
      <c r="I29" s="14">
        <f>I28-I26</f>
        <v>0</v>
      </c>
      <c r="M29" s="14">
        <f>M28-M26</f>
        <v>0</v>
      </c>
      <c r="N29" s="14"/>
      <c r="O29" s="14">
        <f>O28-O26</f>
        <v>0</v>
      </c>
      <c r="P29" s="14"/>
      <c r="Q29" s="14">
        <f>Q28-Q26</f>
        <v>0</v>
      </c>
      <c r="R29" s="14"/>
      <c r="S29" s="14">
        <f>S28-S26</f>
        <v>0</v>
      </c>
    </row>
    <row r="30" spans="1:21" ht="24.75" hidden="1" x14ac:dyDescent="0.4">
      <c r="A30" s="5" t="s">
        <v>184</v>
      </c>
      <c r="C30" s="14"/>
      <c r="D30" s="14"/>
      <c r="E30" s="14"/>
      <c r="F30" s="14"/>
      <c r="G30" s="14"/>
      <c r="H30" s="14"/>
      <c r="I30" s="14"/>
      <c r="M30" s="27" t="s">
        <v>186</v>
      </c>
      <c r="O30" s="27" t="s">
        <v>186</v>
      </c>
      <c r="Q30" s="27" t="s">
        <v>186</v>
      </c>
    </row>
    <row r="31" spans="1:21" ht="24.75" hidden="1" x14ac:dyDescent="0.4">
      <c r="M31" s="27" t="s">
        <v>191</v>
      </c>
      <c r="O31" s="27" t="s">
        <v>195</v>
      </c>
      <c r="Q31" s="27" t="s">
        <v>188</v>
      </c>
    </row>
    <row r="32" spans="1:21" ht="21.75" hidden="1" x14ac:dyDescent="0.4">
      <c r="M32" s="82" t="s">
        <v>187</v>
      </c>
      <c r="O32" s="82" t="s">
        <v>187</v>
      </c>
      <c r="Q32" s="82" t="s">
        <v>187</v>
      </c>
    </row>
    <row r="33" spans="13:17" ht="24.75" x14ac:dyDescent="0.4">
      <c r="M33" s="14"/>
      <c r="N33" s="14"/>
      <c r="O33" s="14"/>
      <c r="P33" s="14"/>
      <c r="Q33" s="14"/>
    </row>
    <row r="34" spans="13:17" ht="24.75" x14ac:dyDescent="0.4">
      <c r="M34" s="14"/>
      <c r="N34" s="14"/>
      <c r="O34" s="14"/>
      <c r="P34" s="14"/>
      <c r="Q34" s="14"/>
    </row>
  </sheetData>
  <sortState xmlns:xlrd2="http://schemas.microsoft.com/office/spreadsheetml/2017/richdata2" ref="A10:U25">
    <sortCondition descending="1" ref="S10:S25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 و صندوق و اوراق</vt:lpstr>
      <vt:lpstr>سود سپرده بانکی</vt:lpstr>
      <vt:lpstr>درآمد ناشی از تغییر قیمت سهام</vt:lpstr>
      <vt:lpstr>درآمد ناشی از تغییر قیمت صندوق</vt:lpstr>
      <vt:lpstr>درآمد ناشی از فروش سهام</vt:lpstr>
      <vt:lpstr>درآمد ناشی از فروش واحد صندوق</vt:lpstr>
      <vt:lpstr>درآمد ناشی از فروش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 و صندوق و اوراق'!Print_Area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واحد صندوق'!Print_Area</vt:lpstr>
      <vt:lpstr>'سایر درآمدها'!Print_Area</vt:lpstr>
      <vt:lpstr>سپرده!Print_Area</vt:lpstr>
      <vt:lpstr>سهام!Print_Area</vt:lpstr>
      <vt:lpstr>'سود سپرده بانکی'!Print_Area</vt:lpstr>
      <vt:lpstr>کاور!Print_Area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Amir Savoji</cp:lastModifiedBy>
  <cp:lastPrinted>2025-06-25T10:04:32Z</cp:lastPrinted>
  <dcterms:created xsi:type="dcterms:W3CDTF">2025-06-23T06:50:49Z</dcterms:created>
  <dcterms:modified xsi:type="dcterms:W3CDTF">2025-06-30T07:37:04Z</dcterms:modified>
</cp:coreProperties>
</file>