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131\"/>
    </mc:Choice>
  </mc:AlternateContent>
  <xr:revisionPtr revIDLastSave="0" documentId="13_ncr:1_{60F89EE5-67F1-4D8F-B61E-61BB44E279CA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0" sheetId="24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1-2" sheetId="9" r:id="rId7"/>
    <sheet name="2-2" sheetId="10" r:id="rId8"/>
    <sheet name="3-2" sheetId="11" r:id="rId9"/>
    <sheet name="4-2" sheetId="13" r:id="rId10"/>
    <sheet name="5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 سهام" sheetId="22" r:id="rId15"/>
    <sheet name="درآمد ناشی از صندوق" sheetId="19" r:id="rId16"/>
    <sheet name="درآمد ناشی از تغییر قیمت اوراق" sheetId="21" r:id="rId17"/>
    <sheet name="درآمد ناشی از تغییر قیمت صندوق" sheetId="23" r:id="rId18"/>
  </sheets>
  <definedNames>
    <definedName name="_xlnm.Print_Area" localSheetId="6">'1-2'!$A$1:$W$28</definedName>
    <definedName name="_xlnm.Print_Area" localSheetId="7">'2-2'!$A$1:$W$27</definedName>
    <definedName name="_xlnm.Print_Area" localSheetId="8">'3-2'!$A$1:$S$10</definedName>
    <definedName name="_xlnm.Print_Area" localSheetId="9">'4-2'!$A$1:$K$27</definedName>
    <definedName name="_xlnm.Print_Area" localSheetId="10">'5-2'!$A$1:$G$9</definedName>
    <definedName name="_xlnm.Print_Area" localSheetId="3">اوراق!$A$1:$AM$10</definedName>
    <definedName name="_xlnm.Print_Area" localSheetId="5">درآمد!$A$1:$K$13</definedName>
    <definedName name="_xlnm.Print_Area" localSheetId="11">'درآمد سود سهام'!$A$1:$T$12</definedName>
    <definedName name="_xlnm.Print_Area" localSheetId="16">'درآمد ناشی از تغییر قیمت اوراق'!$A$1:$Q$25</definedName>
    <definedName name="_xlnm.Print_Area" localSheetId="17">'درآمد ناشی از تغییر قیمت صندوق'!$A$1:$Q$15</definedName>
    <definedName name="_xlnm.Print_Area" localSheetId="15">'درآمد ناشی از صندوق'!$A$1:$Q$21</definedName>
    <definedName name="_xlnm.Print_Area" localSheetId="14">'درآمد ناشی از فروش سهام'!$A$1:$Q$19</definedName>
    <definedName name="_xlnm.Print_Area" localSheetId="4">سپرده!$A$1:$M$32</definedName>
    <definedName name="_xlnm.Print_Area" localSheetId="1">سهام!$A$1:$AC$26</definedName>
    <definedName name="_xlnm.Print_Area" localSheetId="12">'سود اوراق بهادار'!$A$1:$U$9</definedName>
    <definedName name="_xlnm.Print_Area" localSheetId="13">'سود سپرده بانکی'!$A$1:$N$27</definedName>
    <definedName name="_xlnm.Print_Area" localSheetId="2">'واحدهای صندوق'!$A$1:$AB$18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0" l="1"/>
  <c r="F25" i="10"/>
  <c r="C25" i="21"/>
  <c r="E25" i="21"/>
  <c r="G25" i="21"/>
  <c r="I25" i="21"/>
  <c r="K25" i="21"/>
  <c r="M25" i="21"/>
  <c r="Q25" i="21"/>
  <c r="C15" i="23"/>
  <c r="E15" i="23"/>
  <c r="G15" i="23"/>
  <c r="I15" i="23"/>
  <c r="K15" i="23"/>
  <c r="M15" i="23"/>
  <c r="Q15" i="23"/>
  <c r="O14" i="23"/>
  <c r="O13" i="23"/>
  <c r="O12" i="23"/>
  <c r="O11" i="23"/>
  <c r="O10" i="23"/>
  <c r="O15" i="23" s="1"/>
  <c r="O9" i="23"/>
  <c r="O8" i="23"/>
  <c r="Q21" i="19"/>
  <c r="C21" i="19" l="1"/>
  <c r="E21" i="19"/>
  <c r="I21" i="19"/>
  <c r="K21" i="19"/>
  <c r="M21" i="19"/>
  <c r="C19" i="22"/>
  <c r="E19" i="22"/>
  <c r="I19" i="22"/>
  <c r="K19" i="22"/>
  <c r="M19" i="22"/>
  <c r="Q19" i="22"/>
  <c r="O17" i="22"/>
  <c r="G17" i="22"/>
  <c r="O16" i="22"/>
  <c r="G16" i="22"/>
  <c r="O15" i="22"/>
  <c r="G15" i="22"/>
  <c r="O14" i="22"/>
  <c r="G14" i="22"/>
  <c r="O13" i="22"/>
  <c r="G13" i="22"/>
  <c r="O12" i="22"/>
  <c r="G12" i="22"/>
  <c r="O11" i="22"/>
  <c r="G11" i="22"/>
  <c r="O10" i="22"/>
  <c r="O19" i="22" s="1"/>
  <c r="G10" i="22"/>
  <c r="O9" i="22"/>
  <c r="G9" i="22"/>
  <c r="O8" i="22"/>
  <c r="G8" i="22"/>
  <c r="G19" i="22" s="1"/>
  <c r="H27" i="13"/>
  <c r="D26" i="9"/>
  <c r="P26" i="9"/>
  <c r="J25" i="10"/>
  <c r="D25" i="10"/>
  <c r="N25" i="10"/>
  <c r="D32" i="7"/>
  <c r="F32" i="7"/>
  <c r="H32" i="7"/>
  <c r="J32" i="7"/>
  <c r="AA9" i="4"/>
  <c r="X26" i="2"/>
  <c r="Z26" i="2"/>
  <c r="S18" i="4"/>
  <c r="W18" i="4"/>
  <c r="Y18" i="4"/>
  <c r="D18" i="4"/>
  <c r="G18" i="4"/>
  <c r="I18" i="4"/>
  <c r="K18" i="4"/>
  <c r="M18" i="4"/>
  <c r="O18" i="4"/>
  <c r="Q18" i="4"/>
  <c r="T26" i="2"/>
  <c r="R26" i="2"/>
  <c r="P26" i="2"/>
  <c r="N26" i="2"/>
  <c r="L26" i="2"/>
  <c r="J26" i="2"/>
  <c r="H26" i="2"/>
  <c r="F26" i="2"/>
  <c r="S9" i="15" l="1"/>
  <c r="S10" i="15"/>
  <c r="S11" i="15"/>
  <c r="S8" i="15"/>
  <c r="O8" i="21"/>
  <c r="T21" i="9"/>
  <c r="R9" i="11"/>
  <c r="F10" i="8" s="1"/>
  <c r="J9" i="11"/>
  <c r="R10" i="10"/>
  <c r="R11" i="10"/>
  <c r="R12" i="10"/>
  <c r="T12" i="10" s="1"/>
  <c r="R13" i="10"/>
  <c r="T13" i="10" s="1"/>
  <c r="R14" i="10"/>
  <c r="T14" i="10" s="1"/>
  <c r="R15" i="10"/>
  <c r="T15" i="10" s="1"/>
  <c r="R16" i="10"/>
  <c r="T16" i="10" s="1"/>
  <c r="R17" i="10"/>
  <c r="T17" i="10" s="1"/>
  <c r="R18" i="10"/>
  <c r="T18" i="10" s="1"/>
  <c r="R19" i="10"/>
  <c r="T19" i="10" s="1"/>
  <c r="R20" i="10"/>
  <c r="T20" i="10" s="1"/>
  <c r="R21" i="10"/>
  <c r="T21" i="10" s="1"/>
  <c r="R9" i="10"/>
  <c r="R25" i="10" s="1"/>
  <c r="T11" i="10"/>
  <c r="T22" i="10"/>
  <c r="T23" i="10"/>
  <c r="T24" i="10"/>
  <c r="J19" i="9"/>
  <c r="J20" i="9"/>
  <c r="J21" i="9"/>
  <c r="J22" i="9"/>
  <c r="J23" i="9"/>
  <c r="J24" i="9"/>
  <c r="J25" i="9"/>
  <c r="N26" i="9"/>
  <c r="F9" i="9"/>
  <c r="F26" i="9" s="1"/>
  <c r="H10" i="10"/>
  <c r="H11" i="10"/>
  <c r="H12" i="10"/>
  <c r="H13" i="10"/>
  <c r="H9" i="10"/>
  <c r="J10" i="9"/>
  <c r="J11" i="9"/>
  <c r="J12" i="9"/>
  <c r="J13" i="9"/>
  <c r="J14" i="9"/>
  <c r="J15" i="9"/>
  <c r="J16" i="9"/>
  <c r="J17" i="9"/>
  <c r="J18" i="9"/>
  <c r="K12" i="15"/>
  <c r="I12" i="15"/>
  <c r="Q12" i="15"/>
  <c r="O12" i="15"/>
  <c r="M12" i="15"/>
  <c r="R26" i="9" l="1"/>
  <c r="T9" i="9"/>
  <c r="H26" i="9"/>
  <c r="J9" i="9"/>
  <c r="J26" i="9" s="1"/>
  <c r="H25" i="10"/>
  <c r="S12" i="15"/>
  <c r="T9" i="10"/>
  <c r="T10" i="10"/>
  <c r="G13" i="19"/>
  <c r="G14" i="19"/>
  <c r="G15" i="19"/>
  <c r="G16" i="19"/>
  <c r="G17" i="19"/>
  <c r="G18" i="19"/>
  <c r="G19" i="19"/>
  <c r="G20" i="19"/>
  <c r="G9" i="19"/>
  <c r="G10" i="19"/>
  <c r="G11" i="19"/>
  <c r="G12" i="19"/>
  <c r="G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8" i="19"/>
  <c r="O9" i="21"/>
  <c r="O25" i="21" s="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T10" i="9"/>
  <c r="T11" i="9"/>
  <c r="T12" i="9"/>
  <c r="T13" i="9"/>
  <c r="T14" i="9"/>
  <c r="T15" i="9"/>
  <c r="T16" i="9"/>
  <c r="T17" i="9"/>
  <c r="T18" i="9"/>
  <c r="T19" i="9"/>
  <c r="T20" i="9"/>
  <c r="T22" i="9"/>
  <c r="T23" i="9"/>
  <c r="T24" i="9"/>
  <c r="T25" i="9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AA17" i="4"/>
  <c r="AA16" i="4"/>
  <c r="AA15" i="4"/>
  <c r="AA14" i="4"/>
  <c r="AA13" i="4"/>
  <c r="AA12" i="4"/>
  <c r="AA11" i="4"/>
  <c r="AA10" i="4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9" i="2"/>
  <c r="T25" i="10" l="1"/>
  <c r="T26" i="9"/>
  <c r="O21" i="19"/>
  <c r="G21" i="19"/>
  <c r="F8" i="8"/>
  <c r="AB26" i="2"/>
  <c r="M27" i="18"/>
  <c r="K27" i="18"/>
  <c r="I27" i="18"/>
  <c r="G27" i="18"/>
  <c r="E27" i="18"/>
  <c r="C27" i="18"/>
  <c r="T9" i="17"/>
  <c r="R9" i="17"/>
  <c r="P9" i="17"/>
  <c r="N9" i="17"/>
  <c r="L9" i="17"/>
  <c r="J9" i="17"/>
  <c r="F9" i="14"/>
  <c r="D9" i="14"/>
  <c r="D27" i="13"/>
  <c r="R10" i="11"/>
  <c r="P10" i="11"/>
  <c r="N10" i="11"/>
  <c r="L10" i="11"/>
  <c r="J10" i="11"/>
  <c r="H10" i="11"/>
  <c r="F10" i="11"/>
  <c r="D10" i="11"/>
  <c r="J13" i="8"/>
  <c r="H13" i="8"/>
  <c r="L32" i="7"/>
  <c r="V10" i="5"/>
  <c r="AB10" i="5"/>
  <c r="Z10" i="5"/>
  <c r="X10" i="5"/>
  <c r="AA18" i="4"/>
  <c r="F18" i="13" l="1"/>
  <c r="F19" i="13"/>
  <c r="F20" i="13"/>
  <c r="F14" i="13"/>
  <c r="F26" i="13"/>
  <c r="F9" i="13"/>
  <c r="F21" i="13"/>
  <c r="F10" i="13"/>
  <c r="F22" i="13"/>
  <c r="F11" i="13"/>
  <c r="F23" i="13"/>
  <c r="F12" i="13"/>
  <c r="F24" i="13"/>
  <c r="F13" i="13"/>
  <c r="F25" i="13"/>
  <c r="F15" i="13"/>
  <c r="F8" i="13"/>
  <c r="F16" i="13"/>
  <c r="F17" i="13"/>
  <c r="J14" i="13"/>
  <c r="J26" i="13"/>
  <c r="J15" i="13"/>
  <c r="J8" i="13"/>
  <c r="F11" i="8"/>
  <c r="J16" i="13"/>
  <c r="J9" i="13"/>
  <c r="J10" i="13"/>
  <c r="J22" i="13"/>
  <c r="J17" i="13"/>
  <c r="J18" i="13"/>
  <c r="J19" i="13"/>
  <c r="J20" i="13"/>
  <c r="J21" i="13"/>
  <c r="J11" i="13"/>
  <c r="J23" i="13"/>
  <c r="J12" i="13"/>
  <c r="J24" i="13"/>
  <c r="J13" i="13"/>
  <c r="J25" i="13"/>
  <c r="F12" i="8"/>
  <c r="F9" i="8"/>
  <c r="J27" i="13" l="1"/>
  <c r="F13" i="8"/>
  <c r="F27" i="13"/>
  <c r="L21" i="10" l="1"/>
  <c r="L9" i="10"/>
  <c r="L10" i="10"/>
  <c r="L22" i="10"/>
  <c r="L23" i="10"/>
  <c r="L24" i="10"/>
  <c r="L11" i="10"/>
  <c r="L12" i="10"/>
  <c r="L13" i="10"/>
  <c r="L14" i="10"/>
  <c r="L15" i="10"/>
  <c r="L16" i="10"/>
  <c r="L17" i="10"/>
  <c r="L18" i="10"/>
  <c r="L19" i="10"/>
  <c r="L25" i="10" s="1"/>
  <c r="L20" i="10"/>
  <c r="V21" i="10"/>
  <c r="V20" i="10"/>
  <c r="V19" i="10"/>
  <c r="V17" i="10"/>
  <c r="V24" i="10"/>
  <c r="V22" i="10"/>
  <c r="V12" i="10"/>
  <c r="V11" i="10"/>
  <c r="V16" i="10"/>
  <c r="V15" i="10"/>
  <c r="V14" i="10"/>
  <c r="V23" i="10"/>
  <c r="V13" i="10"/>
  <c r="V18" i="10"/>
  <c r="V9" i="10"/>
  <c r="V10" i="10"/>
  <c r="V9" i="9"/>
  <c r="V19" i="9"/>
  <c r="V15" i="9"/>
  <c r="V18" i="9"/>
  <c r="V20" i="9"/>
  <c r="V21" i="9"/>
  <c r="V10" i="9"/>
  <c r="V22" i="9"/>
  <c r="V24" i="9"/>
  <c r="V25" i="9"/>
  <c r="V11" i="9"/>
  <c r="V23" i="9"/>
  <c r="V12" i="9"/>
  <c r="V13" i="9"/>
  <c r="V14" i="9"/>
  <c r="V16" i="9"/>
  <c r="V17" i="9"/>
  <c r="V25" i="10" l="1"/>
  <c r="L26" i="9"/>
  <c r="V26" i="9"/>
</calcChain>
</file>

<file path=xl/sharedStrings.xml><?xml version="1.0" encoding="utf-8"?>
<sst xmlns="http://schemas.openxmlformats.org/spreadsheetml/2006/main" count="503" uniqueCount="170">
  <si>
    <t>صندوق سرمایه‌گذاری اختصاصی بازارگردانی لاجورد دماوند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</si>
  <si>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</si>
  <si>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</si>
  <si>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</si>
  <si>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</si>
  <si>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</si>
  <si>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</si>
  <si>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</si>
  <si>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</si>
  <si>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</si>
  <si>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</si>
  <si>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</si>
  <si>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</si>
  <si>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</si>
  <si>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</si>
  <si>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</si>
  <si>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</si>
  <si>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</si>
  <si>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</si>
  <si>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</si>
  <si>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</si>
  <si>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</si>
  <si>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</si>
  <si>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</si>
  <si>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</si>
  <si>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</si>
  <si>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</si>
  <si>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</si>
  <si>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</si>
  <si>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</si>
  <si>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</si>
  <si>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</si>
  <si>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</si>
  <si>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</si>
  <si>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بیمه اتکایی امین</t>
  </si>
  <si>
    <t>فولاد سیرجان ایرانیان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</si>
  <si>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</si>
  <si>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</si>
  <si>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</si>
  <si>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</si>
  <si>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</si>
  <si>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</si>
  <si>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</si>
  <si>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</si>
  <si>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</si>
  <si>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</si>
  <si>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</si>
  <si>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تداوم اطمینان تمدن-ثابت</t>
  </si>
  <si>
    <t>صندوق س سپر سرمایه بیدار- ثابت</t>
  </si>
  <si>
    <t>صندوق س. نوع دوم نیلی دماوند-د</t>
  </si>
  <si>
    <t>صندوق س.اعتماد داریک-د</t>
  </si>
  <si>
    <t>صندوق سرمایه گذاری آرامش-ثابت</t>
  </si>
  <si>
    <t>صندوق س یاقوت آگاه-ثابت</t>
  </si>
  <si>
    <t>صندوق س.درآمدثابت شمیم تابان-د</t>
  </si>
  <si>
    <t>صندوق س. سپید دماوند-د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</si>
  <si>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</si>
  <si>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</si>
  <si>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</si>
  <si>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</si>
  <si>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</si>
  <si>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</si>
  <si>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</si>
  <si>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</si>
  <si>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</si>
  <si>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مشارکت ش تبریز52-3ماهه18%</t>
  </si>
  <si>
    <t>بله</t>
  </si>
  <si>
    <t>1401/12/28</t>
  </si>
  <si>
    <t>1405/12/28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</si>
  <si>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</si>
  <si>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</si>
  <si>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</si>
  <si>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</si>
  <si>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</si>
  <si>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</si>
  <si>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(تماوند) 399-816-10003992-1</t>
  </si>
  <si>
    <t>سپرده کوتاه مدت بانک سینا گیشا (ساروج)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</si>
  <si>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</si>
  <si>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</si>
  <si>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 (حپارسا) 399-816-10003992-3</t>
  </si>
  <si>
    <t>سپرده کوتاه مدت بانک سینا گیشا (سغدیر) 399-816-1000-3992-4</t>
  </si>
  <si>
    <t>سپرده کوتاه مدت بانک سینا میدان مادر  422-816-10003992-2</t>
  </si>
  <si>
    <t>سپرده کوتاه مدت بانک سینا گیشا (فخاس) 399-816-10003992-7</t>
  </si>
  <si>
    <t>سپرده کوتاه مدت بانک سینا گیشا (وکغدیر) 399-816-10003992-8</t>
  </si>
  <si>
    <t>سپرده کوتاه مدت بانک سینا گیشا (حفاری) 399-816-10003992-9</t>
  </si>
  <si>
    <t>سپرده کوتاه مدت بانک سینا گیشا (تکاردان) 399-816-10003992-10</t>
  </si>
  <si>
    <t>سپرده کوتاه مدت بانک سینا گیشا (فصبا) 399-816-10003992-12</t>
  </si>
  <si>
    <t>سپرده کوتاه مدت بانک سینا گیشا (دکوثر) 399-816-10003992-13</t>
  </si>
  <si>
    <t>سپرده کوتاه مدت بانک سینا گیشا (فبیستون) 399-816-10003992-14</t>
  </si>
  <si>
    <t>سپرده کوتاه مدت بانک سینا گیشا (وغدیر) 399-816-10003992-15</t>
  </si>
  <si>
    <t>سپرده کوتاه مدت بانک سینا گیشا (بموتو) 399-816-10003992-16</t>
  </si>
  <si>
    <t>سپرده کوتاه مدت بانک سینا گیشا (فغدیر) 399-816-10003992-17</t>
  </si>
  <si>
    <t>سپرده کوتاه مدت بانک سینا گیشا (ثاخت) 399-816-10003992-18</t>
  </si>
  <si>
    <t>سپرده کوتاه مدت بانک سینا گیشا (بیمه کوثر) 399-816-10003992-19</t>
  </si>
  <si>
    <t>سپرده کوتاه مدت بانک سینا گیشا (اتکام) 399-816-10003992-20</t>
  </si>
  <si>
    <t>سپرده کوتاه مدت بانک سینا گیشا (آ س پ) 399-816-10003992-21</t>
  </si>
  <si>
    <t>سپرده کوتاه مدت بانک سینا گیشا (بگیلان) 399-816-10003992-22</t>
  </si>
  <si>
    <t>سپرده کوتاه مدت بانک سینا گیشا (سیسکو) 399-816-10003992-23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</si>
  <si>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</si>
  <si>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</si>
  <si>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</si>
  <si>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</si>
  <si>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</si>
  <si>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</si>
  <si>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</si>
  <si>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</si>
  <si>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</si>
  <si>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</si>
  <si>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</si>
  <si>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</si>
  <si>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</si>
  <si>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</si>
  <si>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</si>
  <si>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</si>
  <si>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</si>
  <si>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</si>
  <si>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</si>
  <si>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</si>
  <si>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</si>
  <si>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</si>
  <si>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</si>
  <si>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</si>
  <si>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</si>
  <si>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</si>
  <si>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</si>
  <si>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</si>
  <si>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 آریا-د</t>
  </si>
  <si>
    <t>صندوق س.درآمد ثابت پاسارگاد-د</t>
  </si>
  <si>
    <t>صندوق س اعتماد هامرز-ثابت</t>
  </si>
  <si>
    <t>ص.س.درآمد ثابت اطمینان هیوا-د</t>
  </si>
  <si>
    <t>صندوق س.مشترک گنجینه مهر-د</t>
  </si>
  <si>
    <t>صندوق س.درآمد ثابت کیهان-د</t>
  </si>
  <si>
    <t>صندوق س.ثروت افزون فاخر-د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</si>
  <si>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</si>
  <si>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</si>
  <si>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</si>
  <si>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</si>
  <si>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</si>
  <si>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</si>
  <si>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</si>
  <si>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</si>
  <si>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</si>
  <si>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</si>
  <si>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</si>
  <si>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</si>
  <si>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</si>
  <si>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</si>
  <si>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</si>
  <si>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</si>
  <si>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</si>
  <si>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</si>
  <si>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1404/01/17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</si>
  <si>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</si>
  <si>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</si>
  <si>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</si>
  <si>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</si>
  <si>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</si>
  <si>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</si>
  <si>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</si>
  <si>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</si>
  <si>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</si>
  <si>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</si>
  <si>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</si>
  <si>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</si>
  <si>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سود(زیان) حاصل از فروش صندوق های سرمایه گذاری</t>
  </si>
  <si>
    <t>درآمد ناشی از تغییر قیمت صندوق های سرمایه گذاری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</si>
  <si>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</si>
  <si>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</si>
  <si>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</si>
  <si>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 xml:space="preserve">  منتهی به 31 فروردین ماه 1404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</si>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</sst>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0.00_);\(0.00\)"/>
    <numFmt numFmtId="166" formatCode="_(* #,##0_);_(* \(#,##0\);_(* &quot;-&quot;??_);_(@_)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13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164" fontId="0" fillId="0" borderId="2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9" fontId="4" fillId="0" borderId="2" xfId="0" applyNumberFormat="1" applyFont="1" applyBorder="1" applyAlignment="1">
      <alignment horizontal="center" vertical="center"/>
    </xf>
    <xf numFmtId="39" fontId="4" fillId="0" borderId="2" xfId="1" applyNumberFormat="1" applyFont="1" applyFill="1" applyBorder="1" applyAlignment="1">
      <alignment horizontal="center" vertical="center"/>
    </xf>
    <xf numFmtId="39" fontId="4" fillId="0" borderId="5" xfId="1" applyNumberFormat="1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64" fontId="0" fillId="2" borderId="0" xfId="1" applyNumberFormat="1" applyFont="1" applyFill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0" xfId="1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7" fontId="4" fillId="0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7" fontId="4" fillId="0" borderId="0" xfId="1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37" fontId="4" fillId="0" borderId="7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7" fontId="4" fillId="0" borderId="0" xfId="1" applyNumberFormat="1" applyFont="1" applyFill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3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37" fontId="4" fillId="0" borderId="5" xfId="1" applyNumberFormat="1" applyFont="1" applyFill="1" applyBorder="1" applyAlignment="1">
      <alignment vertical="center"/>
    </xf>
    <xf numFmtId="37" fontId="0" fillId="0" borderId="0" xfId="0" applyNumberFormat="1" applyBorder="1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7" fontId="0" fillId="0" borderId="0" xfId="1" applyNumberFormat="1" applyFont="1" applyFill="1" applyAlignment="1">
      <alignment horizontal="center" vertical="center"/>
    </xf>
    <xf numFmtId="39" fontId="4" fillId="0" borderId="5" xfId="0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left"/>
    </xf>
    <xf numFmtId="43" fontId="0" fillId="0" borderId="2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9" fontId="0" fillId="0" borderId="0" xfId="1" applyNumberFormat="1" applyFont="1" applyFill="1" applyAlignment="1">
      <alignment horizontal="center" vertical="center"/>
    </xf>
    <xf numFmtId="39" fontId="4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7" fontId="4" fillId="0" borderId="0" xfId="1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7" fontId="4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7" fontId="4" fillId="0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4" fillId="0" borderId="5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2" applyFont="1"/>
    <xf numFmtId="0" fontId="4" fillId="0" borderId="0" xfId="2" applyFont="1"/>
    <xf numFmtId="37" fontId="8" fillId="0" borderId="0" xfId="2" applyNumberFormat="1" applyFont="1" applyAlignment="1">
      <alignment horizontal="center" vertical="center"/>
    </xf>
    <xf numFmtId="0" fontId="9" fillId="0" borderId="0" xfId="2" applyFont="1"/>
    <xf numFmtId="0" fontId="10" fillId="3" borderId="0" xfId="2" applyFont="1" applyFill="1"/>
  </cellXfs>
  <cellStyles count="3">
    <cellStyle name="Comma" xfId="1" builtinId="3"/>
    <cellStyle name="Normal" xfId="0" builtinId="0"/>
    <cellStyle name="Normal 2 2" xfId="2" xr:uid="{C05AAB6A-3809-4DEC-83E9-3CE66B9C14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F9F0D6EC-B1E9-4E5E-8126-B243F088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657450" y="1190625"/>
          <a:ext cx="1200150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2</xdr:row>
      <xdr:rowOff>66675</xdr:rowOff>
    </xdr:from>
    <xdr:to>
      <xdr:col>6</xdr:col>
      <xdr:colOff>457200</xdr:colOff>
      <xdr:row>12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27C44C-4D89-47EB-8EDD-8A3C5BCCDE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571600" y="542925"/>
          <a:ext cx="2905124" cy="2371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EA12-05CC-48F1-A657-6280C6331127}">
  <dimension ref="A14:Q35"/>
  <sheetViews>
    <sheetView rightToLeft="1" tabSelected="1" view="pageBreakPreview" topLeftCell="A7" zoomScaleNormal="100" zoomScaleSheetLayoutView="100" workbookViewId="0">
      <selection activeCell="Z14" sqref="Z14"/>
    </sheetView>
  </sheetViews>
  <sheetFormatPr defaultRowHeight="18.75" x14ac:dyDescent="0.45"/>
  <cols>
    <col min="1" max="16384" width="9.140625" style="130"/>
  </cols>
  <sheetData>
    <row r="14" spans="1:17" x14ac:dyDescent="0.45">
      <c r="Q14" s="131"/>
    </row>
    <row r="16" spans="1:17" ht="24" x14ac:dyDescent="0.55000000000000004">
      <c r="A16" s="132" t="s">
        <v>165</v>
      </c>
      <c r="B16" s="133"/>
      <c r="C16" s="133"/>
      <c r="D16" s="133"/>
      <c r="E16" s="133"/>
      <c r="F16" s="133"/>
      <c r="G16" s="133"/>
      <c r="H16" s="133"/>
      <c r="I16" s="133"/>
    </row>
    <row r="17" spans="1:9" ht="24" x14ac:dyDescent="0.55000000000000004">
      <c r="A17" s="132" t="s">
        <v>166</v>
      </c>
      <c r="B17" s="133"/>
      <c r="C17" s="133"/>
      <c r="D17" s="133"/>
      <c r="E17" s="133"/>
      <c r="F17" s="133"/>
      <c r="G17" s="133"/>
      <c r="H17" s="133"/>
      <c r="I17" s="133"/>
    </row>
    <row r="18" spans="1:9" ht="24" x14ac:dyDescent="0.55000000000000004">
      <c r="A18" s="132" t="s">
        <v>167</v>
      </c>
      <c r="B18" s="133"/>
      <c r="C18" s="133"/>
      <c r="D18" s="133"/>
      <c r="E18" s="133"/>
      <c r="F18" s="133"/>
      <c r="G18" s="133"/>
      <c r="H18" s="133"/>
      <c r="I18" s="133"/>
    </row>
    <row r="19" spans="1:9" ht="24" x14ac:dyDescent="0.55000000000000004">
      <c r="A19" s="132" t="s">
        <v>168</v>
      </c>
      <c r="B19" s="133"/>
      <c r="C19" s="133"/>
      <c r="D19" s="133"/>
      <c r="E19" s="133"/>
      <c r="F19" s="133"/>
      <c r="G19" s="133"/>
      <c r="H19" s="133"/>
      <c r="I19" s="133"/>
    </row>
    <row r="35" spans="5:5" x14ac:dyDescent="0.45">
      <c r="E35" s="134" t="s">
        <v>169</v>
      </c>
    </row>
  </sheetData>
  <mergeCells count="4">
    <mergeCell ref="A16:I16"/>
    <mergeCell ref="A17:I17"/>
    <mergeCell ref="A18:I18"/>
    <mergeCell ref="A19:I19"/>
  </mergeCells>
  <printOptions horizontalCentered="1"/>
  <pageMargins left="0" right="0" top="0" bottom="0.23622047244094491" header="3.937007874015748E-2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view="pageBreakPreview" topLeftCell="B6" zoomScaleNormal="100" zoomScaleSheetLayoutView="100" workbookViewId="0">
      <selection activeCell="N25" sqref="N25"/>
    </sheetView>
  </sheetViews>
  <sheetFormatPr defaultRowHeight="12.75" x14ac:dyDescent="0.2"/>
  <cols>
    <col min="1" max="1" width="5.140625" customWidth="1"/>
    <col min="2" max="2" width="54.5703125" customWidth="1"/>
    <col min="3" max="3" width="1.28515625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4.45" customHeight="1" x14ac:dyDescent="0.2"/>
    <row r="5" spans="1:10" ht="24" x14ac:dyDescent="0.2">
      <c r="A5" s="1" t="s">
        <v>136</v>
      </c>
      <c r="B5" s="116" t="s">
        <v>137</v>
      </c>
      <c r="C5" s="116"/>
      <c r="D5" s="116"/>
      <c r="E5" s="116"/>
      <c r="F5" s="116"/>
      <c r="G5" s="116"/>
      <c r="H5" s="116"/>
      <c r="I5" s="116"/>
      <c r="J5" s="116"/>
    </row>
    <row r="6" spans="1:10" ht="21" x14ac:dyDescent="0.2">
      <c r="D6" s="112" t="s">
        <v>116</v>
      </c>
      <c r="E6" s="112"/>
      <c r="F6" s="112"/>
      <c r="H6" s="112" t="s">
        <v>117</v>
      </c>
      <c r="I6" s="112"/>
      <c r="J6" s="112"/>
    </row>
    <row r="7" spans="1:10" ht="36.4" customHeight="1" x14ac:dyDescent="0.2">
      <c r="A7" s="112" t="s">
        <v>138</v>
      </c>
      <c r="B7" s="112"/>
      <c r="D7" s="16" t="s">
        <v>139</v>
      </c>
      <c r="E7" s="3"/>
      <c r="F7" s="16" t="s">
        <v>140</v>
      </c>
      <c r="H7" s="16" t="s">
        <v>139</v>
      </c>
      <c r="I7" s="3"/>
      <c r="J7" s="16" t="s">
        <v>140</v>
      </c>
    </row>
    <row r="8" spans="1:10" ht="21.75" customHeight="1" x14ac:dyDescent="0.2">
      <c r="A8" s="113" t="s">
        <v>74</v>
      </c>
      <c r="B8" s="113"/>
      <c r="D8" s="32">
        <v>25387</v>
      </c>
      <c r="E8" s="23"/>
      <c r="F8" s="29">
        <f>D8/$D$27*100</f>
        <v>1.149401520477971E-2</v>
      </c>
      <c r="G8" s="23"/>
      <c r="H8" s="32">
        <v>388519</v>
      </c>
      <c r="I8" s="23"/>
      <c r="J8" s="30">
        <f>H8/$H$27*100</f>
        <v>7.2355621771586262E-2</v>
      </c>
    </row>
    <row r="9" spans="1:10" ht="21.75" customHeight="1" x14ac:dyDescent="0.2">
      <c r="A9" s="108" t="s">
        <v>78</v>
      </c>
      <c r="B9" s="108"/>
      <c r="D9" s="33">
        <v>31760</v>
      </c>
      <c r="E9" s="23"/>
      <c r="F9" s="30">
        <f t="shared" ref="F9:F26" si="0">D9/$D$27*100</f>
        <v>1.4379403746161564E-2</v>
      </c>
      <c r="G9" s="23"/>
      <c r="H9" s="33">
        <v>63520</v>
      </c>
      <c r="I9" s="23"/>
      <c r="J9" s="30">
        <f>H9/$H$27*100</f>
        <v>1.1829612180951663E-2</v>
      </c>
    </row>
    <row r="10" spans="1:10" ht="21.75" customHeight="1" x14ac:dyDescent="0.2">
      <c r="A10" s="108" t="s">
        <v>79</v>
      </c>
      <c r="B10" s="108"/>
      <c r="D10" s="33">
        <v>387798</v>
      </c>
      <c r="E10" s="23"/>
      <c r="F10" s="30">
        <f t="shared" si="0"/>
        <v>0.1755763228574925</v>
      </c>
      <c r="G10" s="23"/>
      <c r="H10" s="33">
        <v>775596</v>
      </c>
      <c r="I10" s="23"/>
      <c r="J10" s="30">
        <f t="shared" ref="J10:J26" si="1">H10/$H$27*100</f>
        <v>0.14444269346815783</v>
      </c>
    </row>
    <row r="11" spans="1:10" ht="21.75" customHeight="1" x14ac:dyDescent="0.2">
      <c r="A11" s="108" t="s">
        <v>81</v>
      </c>
      <c r="B11" s="108"/>
      <c r="D11" s="33">
        <v>92703</v>
      </c>
      <c r="E11" s="23"/>
      <c r="F11" s="30">
        <f t="shared" si="0"/>
        <v>4.1971469316133984E-2</v>
      </c>
      <c r="G11" s="23"/>
      <c r="H11" s="33">
        <v>185027</v>
      </c>
      <c r="I11" s="23"/>
      <c r="J11" s="30">
        <f t="shared" si="1"/>
        <v>3.4458401338239027E-2</v>
      </c>
    </row>
    <row r="12" spans="1:10" ht="21.75" customHeight="1" x14ac:dyDescent="0.2">
      <c r="A12" s="108" t="s">
        <v>82</v>
      </c>
      <c r="B12" s="108"/>
      <c r="D12" s="33">
        <v>84305</v>
      </c>
      <c r="E12" s="23"/>
      <c r="F12" s="30">
        <f t="shared" si="0"/>
        <v>3.8169257960332201E-2</v>
      </c>
      <c r="G12" s="23"/>
      <c r="H12" s="33">
        <v>252504</v>
      </c>
      <c r="I12" s="23"/>
      <c r="J12" s="30">
        <f t="shared" si="1"/>
        <v>4.702494323266717E-2</v>
      </c>
    </row>
    <row r="13" spans="1:10" ht="21.75" customHeight="1" x14ac:dyDescent="0.2">
      <c r="A13" s="108" t="s">
        <v>83</v>
      </c>
      <c r="B13" s="108"/>
      <c r="D13" s="33">
        <v>3016339</v>
      </c>
      <c r="E13" s="23"/>
      <c r="F13" s="30">
        <f t="shared" si="0"/>
        <v>1.3656535364072173</v>
      </c>
      <c r="G13" s="23"/>
      <c r="H13" s="33">
        <v>3027561</v>
      </c>
      <c r="I13" s="23"/>
      <c r="J13" s="30">
        <f t="shared" si="1"/>
        <v>0.56383615371810758</v>
      </c>
    </row>
    <row r="14" spans="1:10" ht="21.75" customHeight="1" x14ac:dyDescent="0.2">
      <c r="A14" s="108" t="s">
        <v>84</v>
      </c>
      <c r="B14" s="108"/>
      <c r="D14" s="33">
        <v>33030073</v>
      </c>
      <c r="E14" s="23"/>
      <c r="F14" s="30">
        <f t="shared" si="0"/>
        <v>14.954431846101695</v>
      </c>
      <c r="G14" s="23"/>
      <c r="H14" s="33">
        <v>171091110</v>
      </c>
      <c r="I14" s="23"/>
      <c r="J14" s="30">
        <f t="shared" si="1"/>
        <v>31.863058547048816</v>
      </c>
    </row>
    <row r="15" spans="1:10" ht="21.75" customHeight="1" x14ac:dyDescent="0.2">
      <c r="A15" s="108" t="s">
        <v>85</v>
      </c>
      <c r="B15" s="108"/>
      <c r="D15" s="33">
        <v>28601</v>
      </c>
      <c r="E15" s="23"/>
      <c r="F15" s="30">
        <f t="shared" si="0"/>
        <v>1.2949160155666464E-2</v>
      </c>
      <c r="G15" s="23"/>
      <c r="H15" s="33">
        <v>719769</v>
      </c>
      <c r="I15" s="23"/>
      <c r="J15" s="30">
        <f t="shared" si="1"/>
        <v>0.13404578290099806</v>
      </c>
    </row>
    <row r="16" spans="1:10" ht="21.75" customHeight="1" x14ac:dyDescent="0.2">
      <c r="A16" s="108" t="s">
        <v>86</v>
      </c>
      <c r="B16" s="108"/>
      <c r="D16" s="33">
        <v>17777352</v>
      </c>
      <c r="E16" s="23"/>
      <c r="F16" s="30">
        <f t="shared" si="0"/>
        <v>8.0487317992957408</v>
      </c>
      <c r="G16" s="23"/>
      <c r="H16" s="33">
        <v>35855952</v>
      </c>
      <c r="I16" s="23"/>
      <c r="J16" s="30">
        <f t="shared" si="1"/>
        <v>6.6776134530670355</v>
      </c>
    </row>
    <row r="17" spans="1:10" ht="21.75" customHeight="1" x14ac:dyDescent="0.2">
      <c r="A17" s="108" t="s">
        <v>87</v>
      </c>
      <c r="B17" s="108"/>
      <c r="D17" s="33">
        <v>4248</v>
      </c>
      <c r="E17" s="23"/>
      <c r="F17" s="30">
        <f t="shared" si="0"/>
        <v>1.9232905262498211E-3</v>
      </c>
      <c r="G17" s="23"/>
      <c r="H17" s="33">
        <v>8479</v>
      </c>
      <c r="I17" s="23"/>
      <c r="J17" s="30">
        <f t="shared" si="1"/>
        <v>1.5790818904642498E-3</v>
      </c>
    </row>
    <row r="18" spans="1:10" ht="21.75" customHeight="1" x14ac:dyDescent="0.2">
      <c r="A18" s="108" t="s">
        <v>88</v>
      </c>
      <c r="B18" s="108"/>
      <c r="D18" s="33">
        <v>28374</v>
      </c>
      <c r="E18" s="23"/>
      <c r="F18" s="30">
        <f t="shared" si="0"/>
        <v>1.2846385450050006E-2</v>
      </c>
      <c r="G18" s="23"/>
      <c r="H18" s="33">
        <v>85061</v>
      </c>
      <c r="I18" s="23"/>
      <c r="J18" s="30">
        <f t="shared" si="1"/>
        <v>1.5841288440238185E-2</v>
      </c>
    </row>
    <row r="19" spans="1:10" ht="21.75" customHeight="1" x14ac:dyDescent="0.2">
      <c r="A19" s="108" t="s">
        <v>89</v>
      </c>
      <c r="B19" s="108"/>
      <c r="D19" s="33">
        <v>4231</v>
      </c>
      <c r="E19" s="23"/>
      <c r="F19" s="30">
        <f t="shared" si="0"/>
        <v>1.9155937421287646E-3</v>
      </c>
      <c r="G19" s="23"/>
      <c r="H19" s="33">
        <v>8444</v>
      </c>
      <c r="I19" s="23"/>
      <c r="J19" s="30">
        <f t="shared" si="1"/>
        <v>1.5725636847600099E-3</v>
      </c>
    </row>
    <row r="20" spans="1:10" ht="21.75" customHeight="1" x14ac:dyDescent="0.2">
      <c r="A20" s="108" t="s">
        <v>90</v>
      </c>
      <c r="B20" s="108"/>
      <c r="D20" s="33">
        <v>130722</v>
      </c>
      <c r="E20" s="23"/>
      <c r="F20" s="30">
        <f t="shared" si="0"/>
        <v>5.918464787486561E-2</v>
      </c>
      <c r="G20" s="23"/>
      <c r="H20" s="33">
        <v>175024</v>
      </c>
      <c r="I20" s="23"/>
      <c r="J20" s="30">
        <f t="shared" si="1"/>
        <v>3.2595498147967313E-2</v>
      </c>
    </row>
    <row r="21" spans="1:10" ht="21.75" customHeight="1" x14ac:dyDescent="0.2">
      <c r="A21" s="108" t="s">
        <v>91</v>
      </c>
      <c r="B21" s="108"/>
      <c r="D21" s="33">
        <v>374452</v>
      </c>
      <c r="E21" s="23"/>
      <c r="F21" s="30">
        <f t="shared" si="0"/>
        <v>0.16953389457045623</v>
      </c>
      <c r="G21" s="23"/>
      <c r="H21" s="33">
        <v>748904</v>
      </c>
      <c r="I21" s="23"/>
      <c r="J21" s="30">
        <f t="shared" si="1"/>
        <v>0.13947172356365592</v>
      </c>
    </row>
    <row r="22" spans="1:10" ht="21.75" customHeight="1" x14ac:dyDescent="0.2">
      <c r="A22" s="108" t="s">
        <v>92</v>
      </c>
      <c r="B22" s="108"/>
      <c r="D22" s="33">
        <v>154750198</v>
      </c>
      <c r="E22" s="23"/>
      <c r="F22" s="30">
        <f t="shared" si="0"/>
        <v>70.063462746865355</v>
      </c>
      <c r="G22" s="23"/>
      <c r="H22" s="33">
        <v>309500396</v>
      </c>
      <c r="I22" s="23"/>
      <c r="J22" s="30">
        <f t="shared" si="1"/>
        <v>57.63963561919023</v>
      </c>
    </row>
    <row r="23" spans="1:10" ht="21.75" customHeight="1" x14ac:dyDescent="0.2">
      <c r="A23" s="108" t="s">
        <v>93</v>
      </c>
      <c r="B23" s="108"/>
      <c r="D23" s="33">
        <v>310750</v>
      </c>
      <c r="E23" s="23"/>
      <c r="F23" s="30">
        <f t="shared" si="0"/>
        <v>0.14069268621283709</v>
      </c>
      <c r="G23" s="23"/>
      <c r="H23" s="33">
        <v>654846</v>
      </c>
      <c r="I23" s="23"/>
      <c r="J23" s="30">
        <f t="shared" si="1"/>
        <v>0.12195488378853074</v>
      </c>
    </row>
    <row r="24" spans="1:10" ht="21.75" customHeight="1" x14ac:dyDescent="0.2">
      <c r="A24" s="108" t="s">
        <v>94</v>
      </c>
      <c r="B24" s="108"/>
      <c r="D24" s="33">
        <v>11511</v>
      </c>
      <c r="E24" s="23"/>
      <c r="F24" s="30">
        <f t="shared" si="0"/>
        <v>5.2116283539693246E-3</v>
      </c>
      <c r="G24" s="23"/>
      <c r="H24" s="33">
        <v>218325</v>
      </c>
      <c r="I24" s="23"/>
      <c r="J24" s="30">
        <f t="shared" si="1"/>
        <v>4.065963601080403E-2</v>
      </c>
    </row>
    <row r="25" spans="1:10" ht="21.75" customHeight="1" x14ac:dyDescent="0.2">
      <c r="A25" s="108" t="s">
        <v>95</v>
      </c>
      <c r="B25" s="108"/>
      <c r="D25" s="33">
        <v>10720536</v>
      </c>
      <c r="E25" s="23"/>
      <c r="F25" s="30">
        <f t="shared" si="0"/>
        <v>4.8537441914124653</v>
      </c>
      <c r="G25" s="23"/>
      <c r="H25" s="33">
        <v>10978346</v>
      </c>
      <c r="I25" s="23"/>
      <c r="J25" s="30">
        <f t="shared" si="1"/>
        <v>2.0445462148662146</v>
      </c>
    </row>
    <row r="26" spans="1:10" ht="21.75" customHeight="1" x14ac:dyDescent="0.2">
      <c r="A26" s="110" t="s">
        <v>96</v>
      </c>
      <c r="B26" s="110"/>
      <c r="D26" s="34">
        <v>62127</v>
      </c>
      <c r="E26" s="23"/>
      <c r="F26" s="30">
        <f t="shared" si="0"/>
        <v>2.8128123946403637E-2</v>
      </c>
      <c r="G26" s="23"/>
      <c r="H26" s="34">
        <v>2220203</v>
      </c>
      <c r="I26" s="23"/>
      <c r="J26" s="30">
        <f t="shared" si="1"/>
        <v>0.4134782816905766</v>
      </c>
    </row>
    <row r="27" spans="1:10" ht="21.75" customHeight="1" x14ac:dyDescent="0.2">
      <c r="A27" s="107" t="s">
        <v>36</v>
      </c>
      <c r="B27" s="107"/>
      <c r="D27" s="35">
        <f>SUM(D8:D26)</f>
        <v>220871467</v>
      </c>
      <c r="E27" s="23"/>
      <c r="F27" s="35">
        <f>SUM(F8:F26)</f>
        <v>99.999999999999986</v>
      </c>
      <c r="G27" s="23"/>
      <c r="H27" s="35">
        <f>SUM(H8:H26)</f>
        <v>536957586</v>
      </c>
      <c r="I27" s="23"/>
      <c r="J27" s="35">
        <f>SUM(J8:J26)</f>
        <v>100</v>
      </c>
    </row>
  </sheetData>
  <mergeCells count="2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2:B22"/>
    <mergeCell ref="A23:B23"/>
    <mergeCell ref="A24:B24"/>
    <mergeCell ref="A25:B25"/>
    <mergeCell ref="A26:B26"/>
  </mergeCells>
  <pageMargins left="0.39" right="0.39" top="0.39" bottom="0.39" header="0" footer="0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Normal="100" zoomScaleSheetLayoutView="100" workbookViewId="0">
      <selection activeCell="U19" sqref="U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06" t="s">
        <v>0</v>
      </c>
      <c r="B1" s="106"/>
      <c r="C1" s="106"/>
      <c r="D1" s="106"/>
      <c r="E1" s="106"/>
      <c r="F1" s="106"/>
    </row>
    <row r="2" spans="1:6" ht="21.75" customHeight="1" x14ac:dyDescent="0.2">
      <c r="A2" s="106" t="s">
        <v>97</v>
      </c>
      <c r="B2" s="106"/>
      <c r="C2" s="106"/>
      <c r="D2" s="106"/>
      <c r="E2" s="106"/>
      <c r="F2" s="106"/>
    </row>
    <row r="3" spans="1:6" ht="21.75" customHeight="1" x14ac:dyDescent="0.2">
      <c r="A3" s="106" t="s">
        <v>2</v>
      </c>
      <c r="B3" s="106"/>
      <c r="C3" s="106"/>
      <c r="D3" s="106"/>
      <c r="E3" s="106"/>
      <c r="F3" s="106"/>
    </row>
    <row r="4" spans="1:6" ht="14.45" customHeight="1" x14ac:dyDescent="0.2"/>
    <row r="5" spans="1:6" ht="29.1" customHeight="1" x14ac:dyDescent="0.2">
      <c r="A5" s="1" t="s">
        <v>141</v>
      </c>
      <c r="B5" s="116" t="s">
        <v>112</v>
      </c>
      <c r="C5" s="116"/>
      <c r="D5" s="116"/>
      <c r="E5" s="116"/>
      <c r="F5" s="116"/>
    </row>
    <row r="6" spans="1:6" ht="21" x14ac:dyDescent="0.2">
      <c r="D6" s="2" t="s">
        <v>116</v>
      </c>
      <c r="F6" s="2" t="s">
        <v>9</v>
      </c>
    </row>
    <row r="7" spans="1:6" ht="21" x14ac:dyDescent="0.2">
      <c r="A7" s="112" t="s">
        <v>112</v>
      </c>
      <c r="B7" s="112"/>
      <c r="D7" s="4" t="s">
        <v>71</v>
      </c>
      <c r="F7" s="4" t="s">
        <v>71</v>
      </c>
    </row>
    <row r="8" spans="1:6" ht="21.75" customHeight="1" x14ac:dyDescent="0.2">
      <c r="A8" s="113" t="s">
        <v>112</v>
      </c>
      <c r="B8" s="113"/>
      <c r="D8" s="32">
        <v>28677529129</v>
      </c>
      <c r="E8" s="23"/>
      <c r="F8" s="32">
        <v>69856258447</v>
      </c>
    </row>
    <row r="9" spans="1:6" ht="21.75" customHeight="1" thickBot="1" x14ac:dyDescent="0.25">
      <c r="A9" s="107" t="s">
        <v>36</v>
      </c>
      <c r="B9" s="107"/>
      <c r="D9" s="35">
        <f>SUM(D8:D8)</f>
        <v>28677529129</v>
      </c>
      <c r="E9" s="23"/>
      <c r="F9" s="35">
        <f>SUM(F8:F8)</f>
        <v>69856258447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view="pageBreakPreview" zoomScaleNormal="100" zoomScaleSheetLayoutView="100" workbookViewId="0">
      <selection activeCell="O19" sqref="O19"/>
    </sheetView>
  </sheetViews>
  <sheetFormatPr defaultRowHeight="12.75" x14ac:dyDescent="0.2"/>
  <cols>
    <col min="1" max="1" width="39" style="65" customWidth="1"/>
    <col min="2" max="2" width="1.28515625" style="65" customWidth="1"/>
    <col min="3" max="3" width="16.85546875" style="65" customWidth="1"/>
    <col min="4" max="4" width="1.28515625" style="65" customWidth="1"/>
    <col min="5" max="5" width="20.7109375" style="65" customWidth="1"/>
    <col min="6" max="6" width="1.28515625" style="65" customWidth="1"/>
    <col min="7" max="7" width="15.5703125" style="65" customWidth="1"/>
    <col min="8" max="8" width="1.28515625" style="65" customWidth="1"/>
    <col min="9" max="9" width="19" style="65" bestFit="1" customWidth="1"/>
    <col min="10" max="10" width="1.28515625" style="65" customWidth="1"/>
    <col min="11" max="11" width="15.85546875" style="65" bestFit="1" customWidth="1"/>
    <col min="12" max="12" width="1.28515625" style="65" customWidth="1"/>
    <col min="13" max="13" width="20" style="65" bestFit="1" customWidth="1"/>
    <col min="14" max="14" width="1.28515625" style="65" customWidth="1"/>
    <col min="15" max="15" width="21.140625" style="65" customWidth="1"/>
    <col min="16" max="16" width="1.28515625" style="65" customWidth="1"/>
    <col min="17" max="17" width="17.140625" style="65" customWidth="1"/>
    <col min="18" max="18" width="1.28515625" style="65" customWidth="1"/>
    <col min="19" max="19" width="20" style="65" bestFit="1" customWidth="1"/>
    <col min="20" max="20" width="0.28515625" style="65" customWidth="1"/>
    <col min="21" max="16384" width="9.140625" style="65"/>
  </cols>
  <sheetData>
    <row r="1" spans="1:19" ht="29.1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.75" customHeight="1" x14ac:dyDescent="0.2">
      <c r="A2" s="125" t="s">
        <v>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.75" customHeight="1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14.45" customHeight="1" x14ac:dyDescent="0.2"/>
    <row r="5" spans="1:19" ht="17.25" customHeight="1" x14ac:dyDescent="0.2">
      <c r="A5" s="126" t="s">
        <v>119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ht="14.45" customHeight="1" x14ac:dyDescent="0.2">
      <c r="A6" s="123" t="s">
        <v>37</v>
      </c>
      <c r="C6" s="123" t="s">
        <v>142</v>
      </c>
      <c r="D6" s="123"/>
      <c r="E6" s="123"/>
      <c r="F6" s="123"/>
      <c r="G6" s="123"/>
      <c r="I6" s="123" t="s">
        <v>116</v>
      </c>
      <c r="J6" s="123"/>
      <c r="K6" s="123"/>
      <c r="L6" s="123"/>
      <c r="M6" s="123"/>
      <c r="O6" s="123" t="s">
        <v>117</v>
      </c>
      <c r="P6" s="123"/>
      <c r="Q6" s="123"/>
      <c r="R6" s="123"/>
      <c r="S6" s="123"/>
    </row>
    <row r="7" spans="1:19" ht="42" x14ac:dyDescent="0.2">
      <c r="A7" s="123"/>
      <c r="C7" s="66" t="s">
        <v>143</v>
      </c>
      <c r="D7" s="67"/>
      <c r="E7" s="66" t="s">
        <v>144</v>
      </c>
      <c r="F7" s="67"/>
      <c r="G7" s="66" t="s">
        <v>145</v>
      </c>
      <c r="I7" s="66" t="s">
        <v>146</v>
      </c>
      <c r="J7" s="67"/>
      <c r="K7" s="66" t="s">
        <v>147</v>
      </c>
      <c r="L7" s="67"/>
      <c r="M7" s="66" t="s">
        <v>148</v>
      </c>
      <c r="O7" s="66" t="s">
        <v>146</v>
      </c>
      <c r="P7" s="67"/>
      <c r="Q7" s="66" t="s">
        <v>147</v>
      </c>
      <c r="R7" s="67"/>
      <c r="S7" s="66" t="s">
        <v>148</v>
      </c>
    </row>
    <row r="8" spans="1:19" ht="21.75" customHeight="1" x14ac:dyDescent="0.2">
      <c r="A8" s="68" t="s">
        <v>33</v>
      </c>
      <c r="C8" s="69" t="s">
        <v>149</v>
      </c>
      <c r="D8" s="70"/>
      <c r="E8" s="71">
        <v>51668062</v>
      </c>
      <c r="F8" s="70"/>
      <c r="G8" s="71">
        <v>1170</v>
      </c>
      <c r="H8" s="70"/>
      <c r="I8" s="71">
        <v>0</v>
      </c>
      <c r="J8" s="70"/>
      <c r="K8" s="71">
        <v>0</v>
      </c>
      <c r="L8" s="70"/>
      <c r="M8" s="71">
        <v>0</v>
      </c>
      <c r="N8" s="70"/>
      <c r="O8" s="71">
        <v>60451632540</v>
      </c>
      <c r="P8" s="70"/>
      <c r="Q8" s="71">
        <v>0</v>
      </c>
      <c r="R8" s="70"/>
      <c r="S8" s="72">
        <f>O8-Q8</f>
        <v>60451632540</v>
      </c>
    </row>
    <row r="9" spans="1:19" ht="21.75" customHeight="1" x14ac:dyDescent="0.2">
      <c r="A9" s="73" t="s">
        <v>20</v>
      </c>
      <c r="C9" s="74" t="s">
        <v>150</v>
      </c>
      <c r="D9" s="70"/>
      <c r="E9" s="75">
        <v>20371982</v>
      </c>
      <c r="F9" s="70"/>
      <c r="G9" s="75">
        <v>5172</v>
      </c>
      <c r="H9" s="70"/>
      <c r="I9" s="75">
        <v>105363890904</v>
      </c>
      <c r="J9" s="70"/>
      <c r="K9" s="75">
        <v>6373362770</v>
      </c>
      <c r="L9" s="70"/>
      <c r="M9" s="75">
        <v>98990528134</v>
      </c>
      <c r="N9" s="70"/>
      <c r="O9" s="75">
        <v>105363890904</v>
      </c>
      <c r="P9" s="70"/>
      <c r="Q9" s="75">
        <v>6309621284</v>
      </c>
      <c r="R9" s="70"/>
      <c r="S9" s="72">
        <f t="shared" ref="S9:S11" si="0">O9-Q9</f>
        <v>99054269620</v>
      </c>
    </row>
    <row r="10" spans="1:19" ht="21.75" customHeight="1" x14ac:dyDescent="0.2">
      <c r="A10" s="73" t="s">
        <v>31</v>
      </c>
      <c r="C10" s="74" t="s">
        <v>9</v>
      </c>
      <c r="D10" s="70"/>
      <c r="E10" s="75">
        <v>7629048</v>
      </c>
      <c r="F10" s="70"/>
      <c r="G10" s="75">
        <v>87370.6369969097</v>
      </c>
      <c r="H10" s="70"/>
      <c r="I10" s="75">
        <v>666554783440</v>
      </c>
      <c r="J10" s="70"/>
      <c r="K10" s="75">
        <v>95445638004</v>
      </c>
      <c r="L10" s="70"/>
      <c r="M10" s="75">
        <v>0</v>
      </c>
      <c r="N10" s="70"/>
      <c r="O10" s="75">
        <v>666554783440</v>
      </c>
      <c r="P10" s="70"/>
      <c r="Q10" s="75">
        <v>95445638004</v>
      </c>
      <c r="R10" s="70"/>
      <c r="S10" s="72">
        <f t="shared" si="0"/>
        <v>571109145436</v>
      </c>
    </row>
    <row r="11" spans="1:19" ht="21.75" customHeight="1" x14ac:dyDescent="0.2">
      <c r="A11" s="73" t="s">
        <v>35</v>
      </c>
      <c r="C11" s="74" t="s">
        <v>9</v>
      </c>
      <c r="D11" s="70"/>
      <c r="E11" s="75">
        <v>3363527</v>
      </c>
      <c r="F11" s="70"/>
      <c r="G11" s="75">
        <v>69653.144348179747</v>
      </c>
      <c r="H11" s="70"/>
      <c r="I11" s="75">
        <v>234280231650</v>
      </c>
      <c r="J11" s="70"/>
      <c r="K11" s="75">
        <v>33547169321</v>
      </c>
      <c r="L11" s="70"/>
      <c r="M11" s="75">
        <v>0</v>
      </c>
      <c r="N11" s="70"/>
      <c r="O11" s="75">
        <v>234280231650</v>
      </c>
      <c r="P11" s="70"/>
      <c r="Q11" s="75">
        <v>33547169321</v>
      </c>
      <c r="R11" s="70"/>
      <c r="S11" s="72">
        <f t="shared" si="0"/>
        <v>200733062329</v>
      </c>
    </row>
    <row r="12" spans="1:19" ht="23.25" customHeight="1" thickBot="1" x14ac:dyDescent="0.25">
      <c r="A12" s="76" t="s">
        <v>36</v>
      </c>
      <c r="C12" s="77"/>
      <c r="D12" s="70"/>
      <c r="E12" s="77"/>
      <c r="F12" s="70"/>
      <c r="G12" s="77"/>
      <c r="H12" s="70"/>
      <c r="I12" s="77">
        <f>SUM(I8:I11)</f>
        <v>1006198905994</v>
      </c>
      <c r="J12" s="70"/>
      <c r="K12" s="77">
        <f>SUM(K8:K11)</f>
        <v>135366170095</v>
      </c>
      <c r="L12" s="70"/>
      <c r="M12" s="77">
        <f>SUM(M8:M11)</f>
        <v>98990528134</v>
      </c>
      <c r="N12" s="70"/>
      <c r="O12" s="77">
        <f>SUM(O8:O11)</f>
        <v>1066650538534</v>
      </c>
      <c r="P12" s="70"/>
      <c r="Q12" s="77">
        <f>SUM(Q8:Q11)</f>
        <v>135302428609</v>
      </c>
      <c r="R12" s="70"/>
      <c r="S12" s="77">
        <f>SUM(S8:S11)</f>
        <v>931348109925</v>
      </c>
    </row>
    <row r="13" spans="1:19" x14ac:dyDescent="0.2">
      <c r="O13" s="78"/>
    </row>
    <row r="14" spans="1:19" x14ac:dyDescent="0.2">
      <c r="O14" s="7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view="pageBreakPreview" zoomScaleNormal="100" zoomScaleSheetLayoutView="100" workbookViewId="0">
      <selection activeCell="T18" sqref="T18:T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4.45" customHeight="1" x14ac:dyDescent="0.2"/>
    <row r="5" spans="1:20" ht="24" x14ac:dyDescent="0.2">
      <c r="A5" s="116" t="s">
        <v>151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1:20" ht="14.45" customHeight="1" x14ac:dyDescent="0.2">
      <c r="A6" s="112" t="s">
        <v>100</v>
      </c>
      <c r="J6" s="112" t="s">
        <v>116</v>
      </c>
      <c r="K6" s="112"/>
      <c r="L6" s="112"/>
      <c r="M6" s="112"/>
      <c r="N6" s="112"/>
      <c r="P6" s="112" t="s">
        <v>117</v>
      </c>
      <c r="Q6" s="112"/>
      <c r="R6" s="112"/>
      <c r="S6" s="112"/>
      <c r="T6" s="112"/>
    </row>
    <row r="7" spans="1:20" ht="29.1" customHeight="1" x14ac:dyDescent="0.2">
      <c r="A7" s="112"/>
      <c r="C7" s="15" t="s">
        <v>152</v>
      </c>
      <c r="E7" s="127" t="s">
        <v>62</v>
      </c>
      <c r="F7" s="127"/>
      <c r="H7" s="15" t="s">
        <v>153</v>
      </c>
      <c r="J7" s="16" t="s">
        <v>154</v>
      </c>
      <c r="K7" s="3"/>
      <c r="L7" s="16" t="s">
        <v>147</v>
      </c>
      <c r="M7" s="3"/>
      <c r="N7" s="16" t="s">
        <v>155</v>
      </c>
      <c r="P7" s="16" t="s">
        <v>154</v>
      </c>
      <c r="Q7" s="3"/>
      <c r="R7" s="16" t="s">
        <v>147</v>
      </c>
      <c r="S7" s="3"/>
      <c r="T7" s="16" t="s">
        <v>155</v>
      </c>
    </row>
    <row r="8" spans="1:20" ht="22.5" customHeight="1" x14ac:dyDescent="0.2">
      <c r="A8" s="12" t="s">
        <v>64</v>
      </c>
      <c r="C8" s="43"/>
      <c r="D8" s="23"/>
      <c r="E8" s="44" t="s">
        <v>67</v>
      </c>
      <c r="F8" s="45"/>
      <c r="G8" s="23"/>
      <c r="H8" s="46">
        <v>18</v>
      </c>
      <c r="I8" s="23"/>
      <c r="J8" s="42">
        <v>48524</v>
      </c>
      <c r="K8" s="23"/>
      <c r="L8" s="42">
        <v>0</v>
      </c>
      <c r="M8" s="23"/>
      <c r="N8" s="42">
        <v>48524</v>
      </c>
      <c r="O8" s="23"/>
      <c r="P8" s="42">
        <v>48524</v>
      </c>
      <c r="Q8" s="23"/>
      <c r="R8" s="42">
        <v>0</v>
      </c>
      <c r="S8" s="23"/>
      <c r="T8" s="42">
        <v>48524</v>
      </c>
    </row>
    <row r="9" spans="1:20" ht="21.75" customHeight="1" x14ac:dyDescent="0.2">
      <c r="A9" s="9" t="s">
        <v>36</v>
      </c>
      <c r="C9" s="35"/>
      <c r="D9" s="23"/>
      <c r="E9" s="35"/>
      <c r="F9" s="23"/>
      <c r="G9" s="23"/>
      <c r="H9" s="35"/>
      <c r="I9" s="23"/>
      <c r="J9" s="35">
        <f>SUM(J8)</f>
        <v>48524</v>
      </c>
      <c r="K9" s="23"/>
      <c r="L9" s="35">
        <f>SUM(L8)</f>
        <v>0</v>
      </c>
      <c r="M9" s="23"/>
      <c r="N9" s="35">
        <f>SUM(N8)</f>
        <v>48524</v>
      </c>
      <c r="O9" s="23"/>
      <c r="P9" s="35">
        <f>SUM(P8)</f>
        <v>48524</v>
      </c>
      <c r="Q9" s="23"/>
      <c r="R9" s="35">
        <f>SUM(R8)</f>
        <v>0</v>
      </c>
      <c r="S9" s="23"/>
      <c r="T9" s="35">
        <f>SUM(T8)</f>
        <v>48524</v>
      </c>
    </row>
    <row r="10" spans="1:20" x14ac:dyDescent="0.2">
      <c r="T10" s="47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9"/>
  <sheetViews>
    <sheetView rightToLeft="1" view="pageBreakPreview" zoomScaleNormal="100" zoomScaleSheetLayoutView="100" workbookViewId="0">
      <selection activeCell="M28" sqref="M28:M29"/>
    </sheetView>
  </sheetViews>
  <sheetFormatPr defaultRowHeight="12.75" x14ac:dyDescent="0.2"/>
  <cols>
    <col min="1" max="1" width="56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4.45" customHeight="1" x14ac:dyDescent="0.2"/>
    <row r="5" spans="1:13" ht="24" x14ac:dyDescent="0.2">
      <c r="A5" s="116" t="s">
        <v>156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14.45" customHeight="1" x14ac:dyDescent="0.2">
      <c r="A6" s="112" t="s">
        <v>100</v>
      </c>
      <c r="C6" s="112" t="s">
        <v>116</v>
      </c>
      <c r="D6" s="112"/>
      <c r="E6" s="112"/>
      <c r="F6" s="112"/>
      <c r="G6" s="112"/>
      <c r="I6" s="112" t="s">
        <v>117</v>
      </c>
      <c r="J6" s="112"/>
      <c r="K6" s="112"/>
      <c r="L6" s="112"/>
      <c r="M6" s="112"/>
    </row>
    <row r="7" spans="1:13" ht="29.1" customHeight="1" x14ac:dyDescent="0.2">
      <c r="A7" s="112"/>
      <c r="C7" s="16" t="s">
        <v>154</v>
      </c>
      <c r="D7" s="3"/>
      <c r="E7" s="16" t="s">
        <v>147</v>
      </c>
      <c r="F7" s="3"/>
      <c r="G7" s="16" t="s">
        <v>155</v>
      </c>
      <c r="I7" s="16" t="s">
        <v>154</v>
      </c>
      <c r="J7" s="3"/>
      <c r="K7" s="16" t="s">
        <v>147</v>
      </c>
      <c r="L7" s="3"/>
      <c r="M7" s="16" t="s">
        <v>155</v>
      </c>
    </row>
    <row r="8" spans="1:13" ht="21.75" customHeight="1" x14ac:dyDescent="0.2">
      <c r="A8" s="5" t="s">
        <v>74</v>
      </c>
      <c r="C8" s="32">
        <v>25387</v>
      </c>
      <c r="D8" s="23"/>
      <c r="E8" s="32">
        <v>0</v>
      </c>
      <c r="F8" s="23"/>
      <c r="G8" s="32">
        <v>25387</v>
      </c>
      <c r="H8" s="23"/>
      <c r="I8" s="32">
        <v>388519</v>
      </c>
      <c r="J8" s="23"/>
      <c r="K8" s="32">
        <v>0</v>
      </c>
      <c r="L8" s="23"/>
      <c r="M8" s="32">
        <v>388519</v>
      </c>
    </row>
    <row r="9" spans="1:13" ht="21.75" customHeight="1" x14ac:dyDescent="0.2">
      <c r="A9" s="6" t="s">
        <v>78</v>
      </c>
      <c r="C9" s="33">
        <v>31760</v>
      </c>
      <c r="D9" s="23"/>
      <c r="E9" s="33">
        <v>0</v>
      </c>
      <c r="F9" s="23"/>
      <c r="G9" s="33">
        <v>31760</v>
      </c>
      <c r="H9" s="23"/>
      <c r="I9" s="33">
        <v>63520</v>
      </c>
      <c r="J9" s="23"/>
      <c r="K9" s="33">
        <v>0</v>
      </c>
      <c r="L9" s="23"/>
      <c r="M9" s="33">
        <v>63520</v>
      </c>
    </row>
    <row r="10" spans="1:13" ht="21.75" customHeight="1" x14ac:dyDescent="0.2">
      <c r="A10" s="6" t="s">
        <v>79</v>
      </c>
      <c r="C10" s="33">
        <v>387798</v>
      </c>
      <c r="D10" s="23"/>
      <c r="E10" s="33">
        <v>0</v>
      </c>
      <c r="F10" s="23"/>
      <c r="G10" s="33">
        <v>387798</v>
      </c>
      <c r="H10" s="23"/>
      <c r="I10" s="33">
        <v>775596</v>
      </c>
      <c r="J10" s="23"/>
      <c r="K10" s="33">
        <v>0</v>
      </c>
      <c r="L10" s="23"/>
      <c r="M10" s="33">
        <v>775596</v>
      </c>
    </row>
    <row r="11" spans="1:13" ht="21.75" customHeight="1" x14ac:dyDescent="0.2">
      <c r="A11" s="6" t="s">
        <v>81</v>
      </c>
      <c r="C11" s="33">
        <v>92703</v>
      </c>
      <c r="D11" s="23"/>
      <c r="E11" s="33">
        <v>0</v>
      </c>
      <c r="F11" s="23"/>
      <c r="G11" s="33">
        <v>92703</v>
      </c>
      <c r="H11" s="23"/>
      <c r="I11" s="33">
        <v>185027</v>
      </c>
      <c r="J11" s="23"/>
      <c r="K11" s="33">
        <v>0</v>
      </c>
      <c r="L11" s="23"/>
      <c r="M11" s="33">
        <v>185027</v>
      </c>
    </row>
    <row r="12" spans="1:13" ht="21.75" customHeight="1" x14ac:dyDescent="0.2">
      <c r="A12" s="6" t="s">
        <v>82</v>
      </c>
      <c r="C12" s="33">
        <v>84305</v>
      </c>
      <c r="D12" s="23"/>
      <c r="E12" s="33">
        <v>0</v>
      </c>
      <c r="F12" s="23"/>
      <c r="G12" s="33">
        <v>84305</v>
      </c>
      <c r="H12" s="23"/>
      <c r="I12" s="33">
        <v>252504</v>
      </c>
      <c r="J12" s="23"/>
      <c r="K12" s="33">
        <v>0</v>
      </c>
      <c r="L12" s="23"/>
      <c r="M12" s="33">
        <v>252504</v>
      </c>
    </row>
    <row r="13" spans="1:13" ht="21.75" customHeight="1" x14ac:dyDescent="0.2">
      <c r="A13" s="6" t="s">
        <v>83</v>
      </c>
      <c r="C13" s="33">
        <v>3016339</v>
      </c>
      <c r="D13" s="23"/>
      <c r="E13" s="33">
        <v>0</v>
      </c>
      <c r="F13" s="23"/>
      <c r="G13" s="33">
        <v>3016339</v>
      </c>
      <c r="H13" s="23"/>
      <c r="I13" s="33">
        <v>3027561</v>
      </c>
      <c r="J13" s="23"/>
      <c r="K13" s="33">
        <v>0</v>
      </c>
      <c r="L13" s="23"/>
      <c r="M13" s="33">
        <v>3027561</v>
      </c>
    </row>
    <row r="14" spans="1:13" ht="21.75" customHeight="1" x14ac:dyDescent="0.2">
      <c r="A14" s="6" t="s">
        <v>84</v>
      </c>
      <c r="C14" s="33">
        <v>33030073</v>
      </c>
      <c r="D14" s="23"/>
      <c r="E14" s="33">
        <v>0</v>
      </c>
      <c r="F14" s="23"/>
      <c r="G14" s="33">
        <v>33030073</v>
      </c>
      <c r="H14" s="23"/>
      <c r="I14" s="33">
        <v>171091110</v>
      </c>
      <c r="J14" s="23"/>
      <c r="K14" s="33">
        <v>0</v>
      </c>
      <c r="L14" s="23"/>
      <c r="M14" s="33">
        <v>171091110</v>
      </c>
    </row>
    <row r="15" spans="1:13" ht="21.75" customHeight="1" x14ac:dyDescent="0.2">
      <c r="A15" s="6" t="s">
        <v>85</v>
      </c>
      <c r="C15" s="33">
        <v>28601</v>
      </c>
      <c r="D15" s="23"/>
      <c r="E15" s="33">
        <v>0</v>
      </c>
      <c r="F15" s="23"/>
      <c r="G15" s="33">
        <v>28601</v>
      </c>
      <c r="H15" s="23"/>
      <c r="I15" s="33">
        <v>719769</v>
      </c>
      <c r="J15" s="23"/>
      <c r="K15" s="33">
        <v>0</v>
      </c>
      <c r="L15" s="23"/>
      <c r="M15" s="33">
        <v>719769</v>
      </c>
    </row>
    <row r="16" spans="1:13" ht="21.75" customHeight="1" x14ac:dyDescent="0.2">
      <c r="A16" s="6" t="s">
        <v>86</v>
      </c>
      <c r="C16" s="33">
        <v>17777352</v>
      </c>
      <c r="D16" s="23"/>
      <c r="E16" s="33">
        <v>0</v>
      </c>
      <c r="F16" s="23"/>
      <c r="G16" s="33">
        <v>17777352</v>
      </c>
      <c r="H16" s="23"/>
      <c r="I16" s="33">
        <v>35855952</v>
      </c>
      <c r="J16" s="23"/>
      <c r="K16" s="33">
        <v>0</v>
      </c>
      <c r="L16" s="23"/>
      <c r="M16" s="33">
        <v>35855952</v>
      </c>
    </row>
    <row r="17" spans="1:13" ht="21.75" customHeight="1" x14ac:dyDescent="0.2">
      <c r="A17" s="6" t="s">
        <v>87</v>
      </c>
      <c r="C17" s="33">
        <v>4248</v>
      </c>
      <c r="D17" s="23"/>
      <c r="E17" s="33">
        <v>0</v>
      </c>
      <c r="F17" s="23"/>
      <c r="G17" s="33">
        <v>4248</v>
      </c>
      <c r="H17" s="23"/>
      <c r="I17" s="33">
        <v>8479</v>
      </c>
      <c r="J17" s="23"/>
      <c r="K17" s="33">
        <v>0</v>
      </c>
      <c r="L17" s="23"/>
      <c r="M17" s="33">
        <v>8479</v>
      </c>
    </row>
    <row r="18" spans="1:13" ht="21.75" customHeight="1" x14ac:dyDescent="0.2">
      <c r="A18" s="6" t="s">
        <v>88</v>
      </c>
      <c r="C18" s="33">
        <v>28374</v>
      </c>
      <c r="D18" s="23"/>
      <c r="E18" s="33">
        <v>0</v>
      </c>
      <c r="F18" s="23"/>
      <c r="G18" s="33">
        <v>28374</v>
      </c>
      <c r="H18" s="23"/>
      <c r="I18" s="33">
        <v>85061</v>
      </c>
      <c r="J18" s="23"/>
      <c r="K18" s="33">
        <v>0</v>
      </c>
      <c r="L18" s="23"/>
      <c r="M18" s="33">
        <v>85061</v>
      </c>
    </row>
    <row r="19" spans="1:13" ht="21.75" customHeight="1" x14ac:dyDescent="0.2">
      <c r="A19" s="6" t="s">
        <v>89</v>
      </c>
      <c r="C19" s="33">
        <v>4231</v>
      </c>
      <c r="D19" s="23"/>
      <c r="E19" s="33">
        <v>0</v>
      </c>
      <c r="F19" s="23"/>
      <c r="G19" s="33">
        <v>4231</v>
      </c>
      <c r="H19" s="23"/>
      <c r="I19" s="33">
        <v>8444</v>
      </c>
      <c r="J19" s="23"/>
      <c r="K19" s="33">
        <v>0</v>
      </c>
      <c r="L19" s="23"/>
      <c r="M19" s="33">
        <v>8444</v>
      </c>
    </row>
    <row r="20" spans="1:13" ht="21.75" customHeight="1" x14ac:dyDescent="0.2">
      <c r="A20" s="6" t="s">
        <v>90</v>
      </c>
      <c r="C20" s="33">
        <v>130722</v>
      </c>
      <c r="D20" s="23"/>
      <c r="E20" s="33">
        <v>0</v>
      </c>
      <c r="F20" s="23"/>
      <c r="G20" s="33">
        <v>130722</v>
      </c>
      <c r="H20" s="23"/>
      <c r="I20" s="33">
        <v>175024</v>
      </c>
      <c r="J20" s="23"/>
      <c r="K20" s="33">
        <v>0</v>
      </c>
      <c r="L20" s="23"/>
      <c r="M20" s="33">
        <v>175024</v>
      </c>
    </row>
    <row r="21" spans="1:13" ht="21.75" customHeight="1" x14ac:dyDescent="0.2">
      <c r="A21" s="6" t="s">
        <v>91</v>
      </c>
      <c r="C21" s="33">
        <v>374452</v>
      </c>
      <c r="D21" s="23"/>
      <c r="E21" s="33">
        <v>0</v>
      </c>
      <c r="F21" s="23"/>
      <c r="G21" s="33">
        <v>374452</v>
      </c>
      <c r="H21" s="23"/>
      <c r="I21" s="33">
        <v>748904</v>
      </c>
      <c r="J21" s="23"/>
      <c r="K21" s="33">
        <v>0</v>
      </c>
      <c r="L21" s="23"/>
      <c r="M21" s="33">
        <v>748904</v>
      </c>
    </row>
    <row r="22" spans="1:13" ht="21.75" customHeight="1" x14ac:dyDescent="0.2">
      <c r="A22" s="6" t="s">
        <v>92</v>
      </c>
      <c r="C22" s="33">
        <v>154750198</v>
      </c>
      <c r="D22" s="23"/>
      <c r="E22" s="33">
        <v>0</v>
      </c>
      <c r="F22" s="23"/>
      <c r="G22" s="33">
        <v>154750198</v>
      </c>
      <c r="H22" s="23"/>
      <c r="I22" s="33">
        <v>309500396</v>
      </c>
      <c r="J22" s="23"/>
      <c r="K22" s="33">
        <v>0</v>
      </c>
      <c r="L22" s="23"/>
      <c r="M22" s="33">
        <v>309500396</v>
      </c>
    </row>
    <row r="23" spans="1:13" ht="21.75" customHeight="1" x14ac:dyDescent="0.2">
      <c r="A23" s="6" t="s">
        <v>93</v>
      </c>
      <c r="C23" s="33">
        <v>310750</v>
      </c>
      <c r="D23" s="23"/>
      <c r="E23" s="33">
        <v>0</v>
      </c>
      <c r="F23" s="23"/>
      <c r="G23" s="33">
        <v>310750</v>
      </c>
      <c r="H23" s="23"/>
      <c r="I23" s="33">
        <v>654846</v>
      </c>
      <c r="J23" s="23"/>
      <c r="K23" s="33">
        <v>0</v>
      </c>
      <c r="L23" s="23"/>
      <c r="M23" s="33">
        <v>654846</v>
      </c>
    </row>
    <row r="24" spans="1:13" ht="21.75" customHeight="1" x14ac:dyDescent="0.2">
      <c r="A24" s="6" t="s">
        <v>94</v>
      </c>
      <c r="C24" s="33">
        <v>11511</v>
      </c>
      <c r="D24" s="23"/>
      <c r="E24" s="33">
        <v>0</v>
      </c>
      <c r="F24" s="23"/>
      <c r="G24" s="33">
        <v>11511</v>
      </c>
      <c r="H24" s="23"/>
      <c r="I24" s="33">
        <v>218325</v>
      </c>
      <c r="J24" s="23"/>
      <c r="K24" s="33">
        <v>0</v>
      </c>
      <c r="L24" s="23"/>
      <c r="M24" s="33">
        <v>218325</v>
      </c>
    </row>
    <row r="25" spans="1:13" ht="21.75" customHeight="1" x14ac:dyDescent="0.2">
      <c r="A25" s="6" t="s">
        <v>95</v>
      </c>
      <c r="C25" s="33">
        <v>10720536</v>
      </c>
      <c r="D25" s="23"/>
      <c r="E25" s="33">
        <v>0</v>
      </c>
      <c r="F25" s="23"/>
      <c r="G25" s="33">
        <v>10720536</v>
      </c>
      <c r="H25" s="23"/>
      <c r="I25" s="33">
        <v>10978346</v>
      </c>
      <c r="J25" s="23"/>
      <c r="K25" s="33">
        <v>0</v>
      </c>
      <c r="L25" s="23"/>
      <c r="M25" s="33">
        <v>10978346</v>
      </c>
    </row>
    <row r="26" spans="1:13" ht="21.75" customHeight="1" x14ac:dyDescent="0.2">
      <c r="A26" s="7" t="s">
        <v>96</v>
      </c>
      <c r="C26" s="34">
        <v>62127</v>
      </c>
      <c r="D26" s="23"/>
      <c r="E26" s="34">
        <v>0</v>
      </c>
      <c r="F26" s="23"/>
      <c r="G26" s="34">
        <v>62127</v>
      </c>
      <c r="H26" s="23"/>
      <c r="I26" s="34">
        <v>2220203</v>
      </c>
      <c r="J26" s="23"/>
      <c r="K26" s="34">
        <v>0</v>
      </c>
      <c r="L26" s="23"/>
      <c r="M26" s="34">
        <v>2220203</v>
      </c>
    </row>
    <row r="27" spans="1:13" ht="21.75" customHeight="1" thickBot="1" x14ac:dyDescent="0.25">
      <c r="A27" s="9" t="s">
        <v>36</v>
      </c>
      <c r="C27" s="35">
        <f>SUM(C8:C26)</f>
        <v>220871467</v>
      </c>
      <c r="D27" s="23"/>
      <c r="E27" s="35">
        <f>SUM(E8:E26)</f>
        <v>0</v>
      </c>
      <c r="F27" s="23"/>
      <c r="G27" s="35">
        <f>SUM(G8:G26)</f>
        <v>220871467</v>
      </c>
      <c r="H27" s="23"/>
      <c r="I27" s="35">
        <f>SUM(I8:I26)</f>
        <v>536957586</v>
      </c>
      <c r="J27" s="23"/>
      <c r="K27" s="35">
        <f>SUM(K8:K26)</f>
        <v>0</v>
      </c>
      <c r="L27" s="23"/>
      <c r="M27" s="35">
        <f>SUM(M8:M26)</f>
        <v>536957586</v>
      </c>
    </row>
    <row r="28" spans="1:13" ht="13.5" thickTop="1" x14ac:dyDescent="0.2">
      <c r="M28" s="47"/>
    </row>
    <row r="29" spans="1:13" x14ac:dyDescent="0.2">
      <c r="M29" s="4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B67E-C330-466D-951C-233A39F5F222}">
  <sheetPr>
    <pageSetUpPr fitToPage="1"/>
  </sheetPr>
  <dimension ref="A1:S22"/>
  <sheetViews>
    <sheetView rightToLeft="1" view="pageBreakPreview" zoomScaleNormal="100" zoomScaleSheetLayoutView="100" workbookViewId="0">
      <selection activeCell="K29" sqref="K29"/>
    </sheetView>
  </sheetViews>
  <sheetFormatPr defaultRowHeight="12.75" x14ac:dyDescent="0.2"/>
  <cols>
    <col min="1" max="1" width="40.28515625" customWidth="1"/>
    <col min="2" max="2" width="1.28515625" customWidth="1"/>
    <col min="3" max="3" width="14.85546875" customWidth="1"/>
    <col min="4" max="4" width="1.28515625" customWidth="1"/>
    <col min="5" max="5" width="21" customWidth="1"/>
    <col min="6" max="6" width="1.28515625" customWidth="1"/>
    <col min="7" max="7" width="19.85546875" customWidth="1"/>
    <col min="8" max="8" width="1.28515625" customWidth="1"/>
    <col min="9" max="9" width="21.85546875" customWidth="1"/>
    <col min="10" max="10" width="1.28515625" customWidth="1"/>
    <col min="11" max="11" width="15.42578125" customWidth="1"/>
    <col min="12" max="12" width="1.28515625" customWidth="1"/>
    <col min="13" max="13" width="19.85546875" customWidth="1"/>
    <col min="14" max="14" width="1.28515625" customWidth="1"/>
    <col min="15" max="15" width="19.42578125" customWidth="1"/>
    <col min="16" max="16" width="1.28515625" customWidth="1"/>
    <col min="17" max="17" width="20.140625" customWidth="1"/>
    <col min="18" max="18" width="16.140625" bestFit="1" customWidth="1"/>
  </cols>
  <sheetData>
    <row r="1" spans="1:19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9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9" ht="14.45" customHeight="1" x14ac:dyDescent="0.2"/>
    <row r="5" spans="1:19" ht="14.45" customHeight="1" x14ac:dyDescent="0.2">
      <c r="A5" s="116" t="s">
        <v>157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9" ht="21" x14ac:dyDescent="0.2">
      <c r="A6" s="128" t="s">
        <v>100</v>
      </c>
      <c r="C6" s="129" t="s">
        <v>116</v>
      </c>
      <c r="D6" s="129"/>
      <c r="E6" s="129"/>
      <c r="F6" s="129"/>
      <c r="G6" s="129"/>
      <c r="H6" s="129"/>
      <c r="I6" s="129"/>
      <c r="K6" s="129" t="s">
        <v>117</v>
      </c>
      <c r="L6" s="129"/>
      <c r="M6" s="129"/>
      <c r="N6" s="129"/>
      <c r="O6" s="129"/>
      <c r="P6" s="129"/>
      <c r="Q6" s="129"/>
    </row>
    <row r="7" spans="1:19" ht="42.75" customHeight="1" x14ac:dyDescent="0.2">
      <c r="A7" s="129"/>
      <c r="C7" s="91" t="s">
        <v>13</v>
      </c>
      <c r="D7" s="3"/>
      <c r="E7" s="91" t="s">
        <v>158</v>
      </c>
      <c r="F7" s="3"/>
      <c r="G7" s="91" t="s">
        <v>159</v>
      </c>
      <c r="H7" s="3"/>
      <c r="I7" s="91" t="s">
        <v>160</v>
      </c>
      <c r="K7" s="91" t="s">
        <v>13</v>
      </c>
      <c r="L7" s="3"/>
      <c r="M7" s="91" t="s">
        <v>158</v>
      </c>
      <c r="N7" s="3"/>
      <c r="O7" s="91" t="s">
        <v>159</v>
      </c>
      <c r="P7" s="3"/>
      <c r="Q7" s="50" t="s">
        <v>160</v>
      </c>
    </row>
    <row r="8" spans="1:19" ht="21.75" customHeight="1" x14ac:dyDescent="0.2">
      <c r="A8" s="82" t="s">
        <v>27</v>
      </c>
      <c r="C8" s="83">
        <v>5728</v>
      </c>
      <c r="D8" s="24"/>
      <c r="E8" s="83">
        <v>84881683</v>
      </c>
      <c r="F8" s="24"/>
      <c r="G8" s="88">
        <f t="shared" ref="G8:G17" si="0">E8-I8</f>
        <v>82280622</v>
      </c>
      <c r="H8" s="24"/>
      <c r="I8" s="83">
        <v>2601061</v>
      </c>
      <c r="J8" s="24"/>
      <c r="K8" s="83">
        <v>5728</v>
      </c>
      <c r="L8" s="24"/>
      <c r="M8" s="83">
        <v>84881683</v>
      </c>
      <c r="N8" s="24"/>
      <c r="O8" s="88">
        <f t="shared" ref="O8:O17" si="1">M8-Q8</f>
        <v>82280622</v>
      </c>
      <c r="P8" s="24"/>
      <c r="Q8" s="83">
        <v>2601061</v>
      </c>
      <c r="R8" s="51"/>
      <c r="S8" s="51"/>
    </row>
    <row r="9" spans="1:19" ht="21.75" customHeight="1" x14ac:dyDescent="0.2">
      <c r="A9" s="82" t="s">
        <v>33</v>
      </c>
      <c r="C9" s="83">
        <v>8298600</v>
      </c>
      <c r="D9" s="24"/>
      <c r="E9" s="83">
        <v>80687874984</v>
      </c>
      <c r="F9" s="24"/>
      <c r="G9" s="88">
        <f t="shared" si="0"/>
        <v>90301384837</v>
      </c>
      <c r="H9" s="24"/>
      <c r="I9" s="83">
        <v>-9613509853</v>
      </c>
      <c r="J9" s="24"/>
      <c r="K9" s="83">
        <v>9798600</v>
      </c>
      <c r="L9" s="24"/>
      <c r="M9" s="83">
        <v>95946269895</v>
      </c>
      <c r="N9" s="24"/>
      <c r="O9" s="88">
        <f t="shared" si="1"/>
        <v>107032101893</v>
      </c>
      <c r="P9" s="24"/>
      <c r="Q9" s="83">
        <v>-11085831998</v>
      </c>
      <c r="R9" s="51"/>
      <c r="S9" s="51"/>
    </row>
    <row r="10" spans="1:19" ht="21.75" customHeight="1" x14ac:dyDescent="0.2">
      <c r="A10" s="82" t="s">
        <v>21</v>
      </c>
      <c r="C10" s="83">
        <v>1354620</v>
      </c>
      <c r="D10" s="24"/>
      <c r="E10" s="83">
        <v>9765315218</v>
      </c>
      <c r="F10" s="24"/>
      <c r="G10" s="88">
        <f t="shared" si="0"/>
        <v>10140732084</v>
      </c>
      <c r="H10" s="24"/>
      <c r="I10" s="83">
        <v>-375416866</v>
      </c>
      <c r="J10" s="24"/>
      <c r="K10" s="83">
        <v>1554620</v>
      </c>
      <c r="L10" s="24"/>
      <c r="M10" s="83">
        <v>11102298344</v>
      </c>
      <c r="N10" s="24"/>
      <c r="O10" s="88">
        <f t="shared" si="1"/>
        <v>11638288327</v>
      </c>
      <c r="P10" s="24"/>
      <c r="Q10" s="83">
        <v>-535989983</v>
      </c>
      <c r="R10" s="51"/>
      <c r="S10" s="51"/>
    </row>
    <row r="11" spans="1:19" ht="21.75" customHeight="1" x14ac:dyDescent="0.2">
      <c r="A11" s="82" t="s">
        <v>25</v>
      </c>
      <c r="C11" s="83">
        <v>2886000</v>
      </c>
      <c r="D11" s="24"/>
      <c r="E11" s="83">
        <v>13516074068</v>
      </c>
      <c r="F11" s="24"/>
      <c r="G11" s="88">
        <f t="shared" si="0"/>
        <v>14112942429</v>
      </c>
      <c r="H11" s="24"/>
      <c r="I11" s="83">
        <v>-596868361</v>
      </c>
      <c r="J11" s="24"/>
      <c r="K11" s="83">
        <v>4486000</v>
      </c>
      <c r="L11" s="24"/>
      <c r="M11" s="83">
        <v>20650248017</v>
      </c>
      <c r="N11" s="24"/>
      <c r="O11" s="88">
        <f t="shared" si="1"/>
        <v>21951579520</v>
      </c>
      <c r="P11" s="24"/>
      <c r="Q11" s="83">
        <v>-1301331503</v>
      </c>
      <c r="R11" s="51"/>
      <c r="S11" s="51"/>
    </row>
    <row r="12" spans="1:19" ht="21.75" customHeight="1" x14ac:dyDescent="0.2">
      <c r="A12" s="82" t="s">
        <v>29</v>
      </c>
      <c r="C12" s="83">
        <v>500000</v>
      </c>
      <c r="D12" s="24"/>
      <c r="E12" s="83">
        <v>2442042672</v>
      </c>
      <c r="F12" s="24"/>
      <c r="G12" s="88">
        <f t="shared" si="0"/>
        <v>2525835037</v>
      </c>
      <c r="H12" s="24"/>
      <c r="I12" s="83">
        <v>-83792365</v>
      </c>
      <c r="J12" s="24"/>
      <c r="K12" s="83">
        <v>2300000</v>
      </c>
      <c r="L12" s="24"/>
      <c r="M12" s="83">
        <v>11551913975</v>
      </c>
      <c r="N12" s="24"/>
      <c r="O12" s="88">
        <f t="shared" si="1"/>
        <v>11655458979</v>
      </c>
      <c r="P12" s="24"/>
      <c r="Q12" s="83">
        <v>-103545004</v>
      </c>
      <c r="R12" s="51"/>
      <c r="S12" s="51"/>
    </row>
    <row r="13" spans="1:19" ht="21.75" customHeight="1" x14ac:dyDescent="0.2">
      <c r="A13" s="82" t="s">
        <v>28</v>
      </c>
      <c r="C13" s="83">
        <v>6800000</v>
      </c>
      <c r="D13" s="24"/>
      <c r="E13" s="83">
        <v>27172133579</v>
      </c>
      <c r="F13" s="24"/>
      <c r="G13" s="88">
        <f t="shared" si="0"/>
        <v>27404318869</v>
      </c>
      <c r="H13" s="24"/>
      <c r="I13" s="83">
        <v>-232185290</v>
      </c>
      <c r="J13" s="24"/>
      <c r="K13" s="83">
        <v>10945971</v>
      </c>
      <c r="L13" s="24"/>
      <c r="M13" s="83">
        <v>44824689923</v>
      </c>
      <c r="N13" s="24"/>
      <c r="O13" s="88">
        <f t="shared" si="1"/>
        <v>44146295508</v>
      </c>
      <c r="P13" s="24"/>
      <c r="Q13" s="83">
        <v>678394415</v>
      </c>
      <c r="R13" s="51"/>
      <c r="S13" s="51"/>
    </row>
    <row r="14" spans="1:19" ht="21.75" customHeight="1" x14ac:dyDescent="0.2">
      <c r="A14" s="82" t="s">
        <v>31</v>
      </c>
      <c r="C14" s="83">
        <v>11826392</v>
      </c>
      <c r="D14" s="24"/>
      <c r="E14" s="83">
        <v>47903037195</v>
      </c>
      <c r="F14" s="24"/>
      <c r="G14" s="88">
        <f t="shared" si="0"/>
        <v>49788967317</v>
      </c>
      <c r="H14" s="24"/>
      <c r="I14" s="83">
        <v>-1885930122</v>
      </c>
      <c r="J14" s="24"/>
      <c r="K14" s="83">
        <v>15026392</v>
      </c>
      <c r="L14" s="24"/>
      <c r="M14" s="83">
        <v>61812458125</v>
      </c>
      <c r="N14" s="24"/>
      <c r="O14" s="88">
        <f t="shared" si="1"/>
        <v>63272125268</v>
      </c>
      <c r="P14" s="24"/>
      <c r="Q14" s="83">
        <v>-1459667143</v>
      </c>
      <c r="R14" s="51"/>
      <c r="S14" s="51"/>
    </row>
    <row r="15" spans="1:19" ht="21.75" customHeight="1" x14ac:dyDescent="0.2">
      <c r="A15" s="94" t="s">
        <v>23</v>
      </c>
      <c r="C15" s="88">
        <v>649600</v>
      </c>
      <c r="D15" s="24"/>
      <c r="E15" s="88">
        <v>9336264970</v>
      </c>
      <c r="F15" s="24"/>
      <c r="G15" s="88">
        <f t="shared" si="0"/>
        <v>10092522859</v>
      </c>
      <c r="H15" s="24"/>
      <c r="I15" s="88">
        <v>-756257889</v>
      </c>
      <c r="J15" s="24"/>
      <c r="K15" s="88">
        <v>1353965</v>
      </c>
      <c r="L15" s="24"/>
      <c r="M15" s="88">
        <v>21722469900</v>
      </c>
      <c r="N15" s="24"/>
      <c r="O15" s="88">
        <f t="shared" si="1"/>
        <v>21372530428</v>
      </c>
      <c r="P15" s="24"/>
      <c r="Q15" s="88">
        <v>349939472</v>
      </c>
      <c r="R15" s="51"/>
      <c r="S15" s="51"/>
    </row>
    <row r="16" spans="1:19" ht="21.75" customHeight="1" x14ac:dyDescent="0.2">
      <c r="A16" s="82" t="s">
        <v>22</v>
      </c>
      <c r="C16" s="83">
        <v>2018895</v>
      </c>
      <c r="D16" s="24"/>
      <c r="E16" s="83">
        <v>25694305382</v>
      </c>
      <c r="F16" s="24"/>
      <c r="G16" s="88">
        <f t="shared" si="0"/>
        <v>22635315257</v>
      </c>
      <c r="H16" s="24"/>
      <c r="I16" s="83">
        <v>3058990125</v>
      </c>
      <c r="J16" s="24"/>
      <c r="K16" s="83">
        <v>2018895</v>
      </c>
      <c r="L16" s="24"/>
      <c r="M16" s="83">
        <v>25694305382</v>
      </c>
      <c r="N16" s="24"/>
      <c r="O16" s="88">
        <f t="shared" si="1"/>
        <v>22635315257</v>
      </c>
      <c r="P16" s="24"/>
      <c r="Q16" s="83">
        <v>3058990125</v>
      </c>
      <c r="R16" s="51"/>
      <c r="S16" s="51"/>
    </row>
    <row r="17" spans="1:19" ht="21.75" customHeight="1" x14ac:dyDescent="0.2">
      <c r="A17" s="82" t="s">
        <v>24</v>
      </c>
      <c r="C17" s="83">
        <v>1600000</v>
      </c>
      <c r="D17" s="24"/>
      <c r="E17" s="83">
        <v>8741351584</v>
      </c>
      <c r="F17" s="24"/>
      <c r="G17" s="88">
        <f t="shared" si="0"/>
        <v>10105996989</v>
      </c>
      <c r="H17" s="24"/>
      <c r="I17" s="83">
        <v>-1364645405</v>
      </c>
      <c r="J17" s="24"/>
      <c r="K17" s="83">
        <v>1600000</v>
      </c>
      <c r="L17" s="24"/>
      <c r="M17" s="83">
        <v>8741351584</v>
      </c>
      <c r="N17" s="24"/>
      <c r="O17" s="88">
        <f t="shared" si="1"/>
        <v>10105996989</v>
      </c>
      <c r="P17" s="24"/>
      <c r="Q17" s="83">
        <v>-1364645405</v>
      </c>
      <c r="R17" s="51"/>
      <c r="S17" s="51"/>
    </row>
    <row r="18" spans="1:19" ht="21.75" customHeight="1" x14ac:dyDescent="0.2">
      <c r="A18" s="82" t="s">
        <v>64</v>
      </c>
      <c r="C18" s="83">
        <v>100</v>
      </c>
      <c r="D18" s="24"/>
      <c r="E18" s="83">
        <v>96524572</v>
      </c>
      <c r="F18" s="24"/>
      <c r="G18" s="88">
        <v>91991565</v>
      </c>
      <c r="H18" s="24"/>
      <c r="I18" s="83">
        <v>4533007</v>
      </c>
      <c r="J18" s="24"/>
      <c r="K18" s="83">
        <v>100</v>
      </c>
      <c r="L18" s="24"/>
      <c r="M18" s="83">
        <v>96524572</v>
      </c>
      <c r="N18" s="24"/>
      <c r="O18" s="88">
        <v>91991565</v>
      </c>
      <c r="P18" s="24"/>
      <c r="Q18" s="83">
        <v>4533007</v>
      </c>
      <c r="R18" s="51"/>
      <c r="S18" s="51"/>
    </row>
    <row r="19" spans="1:19" ht="21.75" customHeight="1" thickBot="1" x14ac:dyDescent="0.25">
      <c r="A19" s="81" t="s">
        <v>36</v>
      </c>
      <c r="C19" s="95">
        <f>SUM(C8:C18)</f>
        <v>35939935</v>
      </c>
      <c r="D19" s="24"/>
      <c r="E19" s="95">
        <f>SUM(E8:E18)</f>
        <v>225439805907</v>
      </c>
      <c r="F19" s="24"/>
      <c r="G19" s="95">
        <f>SUM(G8:G18)</f>
        <v>237282287865</v>
      </c>
      <c r="H19" s="24"/>
      <c r="I19" s="95">
        <f>SUM(I8:I18)</f>
        <v>-11842481958</v>
      </c>
      <c r="J19" s="24"/>
      <c r="K19" s="95">
        <f>SUM(K8:K18)</f>
        <v>49090271</v>
      </c>
      <c r="L19" s="24"/>
      <c r="M19" s="95">
        <f>SUM(M8:M18)</f>
        <v>302227411400</v>
      </c>
      <c r="N19" s="24"/>
      <c r="O19" s="95">
        <f>SUM(O8:O18)</f>
        <v>313983964356</v>
      </c>
      <c r="P19" s="24"/>
      <c r="Q19" s="95">
        <f>SUM(Q8:Q18)</f>
        <v>-11756552956</v>
      </c>
    </row>
    <row r="20" spans="1:19" ht="19.5" thickTop="1" x14ac:dyDescent="0.2">
      <c r="I20" s="47"/>
      <c r="M20" s="86"/>
      <c r="Q20" s="47"/>
    </row>
    <row r="21" spans="1:19" x14ac:dyDescent="0.2">
      <c r="I21" s="51"/>
      <c r="M21" s="96"/>
      <c r="Q21" s="47"/>
    </row>
    <row r="22" spans="1:19" x14ac:dyDescent="0.2">
      <c r="Q22" s="5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25"/>
  <sheetViews>
    <sheetView rightToLeft="1" view="pageBreakPreview" zoomScaleNormal="100" zoomScaleSheetLayoutView="100" workbookViewId="0">
      <selection activeCell="U20" sqref="U20"/>
    </sheetView>
  </sheetViews>
  <sheetFormatPr defaultRowHeight="12.75" x14ac:dyDescent="0.2"/>
  <cols>
    <col min="1" max="1" width="40.28515625" customWidth="1"/>
    <col min="2" max="2" width="1.28515625" customWidth="1"/>
    <col min="3" max="3" width="14.85546875" customWidth="1"/>
    <col min="4" max="4" width="1.28515625" customWidth="1"/>
    <col min="5" max="5" width="21" customWidth="1"/>
    <col min="6" max="6" width="1.28515625" customWidth="1"/>
    <col min="7" max="7" width="19.85546875" customWidth="1"/>
    <col min="8" max="8" width="1.28515625" customWidth="1"/>
    <col min="9" max="9" width="21.85546875" customWidth="1"/>
    <col min="10" max="10" width="1.28515625" customWidth="1"/>
    <col min="11" max="11" width="15.42578125" customWidth="1"/>
    <col min="12" max="12" width="1.28515625" customWidth="1"/>
    <col min="13" max="13" width="19.85546875" customWidth="1"/>
    <col min="14" max="14" width="1.28515625" customWidth="1"/>
    <col min="15" max="15" width="19.42578125" customWidth="1"/>
    <col min="16" max="16" width="1.28515625" customWidth="1"/>
    <col min="17" max="17" width="20.140625" customWidth="1"/>
    <col min="18" max="18" width="16.140625" bestFit="1" customWidth="1"/>
  </cols>
  <sheetData>
    <row r="1" spans="1:19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9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9" ht="14.45" customHeight="1" x14ac:dyDescent="0.2"/>
    <row r="5" spans="1:19" ht="14.45" customHeight="1" x14ac:dyDescent="0.2">
      <c r="A5" s="116" t="s">
        <v>163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9" ht="21" x14ac:dyDescent="0.2">
      <c r="A6" s="128" t="s">
        <v>100</v>
      </c>
      <c r="C6" s="129" t="s">
        <v>116</v>
      </c>
      <c r="D6" s="129"/>
      <c r="E6" s="129"/>
      <c r="F6" s="129"/>
      <c r="G6" s="129"/>
      <c r="H6" s="129"/>
      <c r="I6" s="129"/>
      <c r="K6" s="129" t="s">
        <v>117</v>
      </c>
      <c r="L6" s="129"/>
      <c r="M6" s="129"/>
      <c r="N6" s="129"/>
      <c r="O6" s="129"/>
      <c r="P6" s="129"/>
      <c r="Q6" s="129"/>
    </row>
    <row r="7" spans="1:19" ht="42.75" customHeight="1" x14ac:dyDescent="0.2">
      <c r="A7" s="129"/>
      <c r="C7" s="16" t="s">
        <v>13</v>
      </c>
      <c r="D7" s="3"/>
      <c r="E7" s="16" t="s">
        <v>158</v>
      </c>
      <c r="F7" s="3"/>
      <c r="G7" s="16" t="s">
        <v>159</v>
      </c>
      <c r="H7" s="3"/>
      <c r="I7" s="16" t="s">
        <v>160</v>
      </c>
      <c r="K7" s="16" t="s">
        <v>13</v>
      </c>
      <c r="L7" s="3"/>
      <c r="M7" s="16" t="s">
        <v>158</v>
      </c>
      <c r="N7" s="3"/>
      <c r="O7" s="16" t="s">
        <v>159</v>
      </c>
      <c r="P7" s="3"/>
      <c r="Q7" s="50" t="s">
        <v>160</v>
      </c>
    </row>
    <row r="8" spans="1:19" ht="21.75" customHeight="1" x14ac:dyDescent="0.2">
      <c r="A8" s="58" t="s">
        <v>46</v>
      </c>
      <c r="C8" s="59">
        <v>11055000</v>
      </c>
      <c r="D8" s="24"/>
      <c r="E8" s="59">
        <v>507794325732</v>
      </c>
      <c r="F8" s="24"/>
      <c r="G8" s="59">
        <f t="shared" ref="G8:G20" si="0">E8-I8</f>
        <v>486432519672</v>
      </c>
      <c r="H8" s="24"/>
      <c r="I8" s="59">
        <v>21361806060</v>
      </c>
      <c r="J8" s="24"/>
      <c r="K8" s="59">
        <v>15190000</v>
      </c>
      <c r="L8" s="24"/>
      <c r="M8" s="59">
        <v>692177367438</v>
      </c>
      <c r="N8" s="24"/>
      <c r="O8" s="59">
        <f t="shared" ref="O8:O20" si="1">M8-Q8</f>
        <v>668378243672</v>
      </c>
      <c r="P8" s="24"/>
      <c r="Q8" s="59">
        <v>23799123766</v>
      </c>
      <c r="R8" s="51"/>
      <c r="S8" s="51"/>
    </row>
    <row r="9" spans="1:19" ht="21.75" customHeight="1" x14ac:dyDescent="0.2">
      <c r="A9" s="6" t="s">
        <v>48</v>
      </c>
      <c r="C9" s="26">
        <v>879000</v>
      </c>
      <c r="D9" s="24"/>
      <c r="E9" s="26">
        <v>25810735624</v>
      </c>
      <c r="F9" s="24"/>
      <c r="G9" s="52">
        <f t="shared" si="0"/>
        <v>25137514929</v>
      </c>
      <c r="H9" s="24"/>
      <c r="I9" s="26">
        <v>673220695</v>
      </c>
      <c r="J9" s="24"/>
      <c r="K9" s="26">
        <v>3779000</v>
      </c>
      <c r="L9" s="24"/>
      <c r="M9" s="26">
        <v>109743435336</v>
      </c>
      <c r="N9" s="24"/>
      <c r="O9" s="52">
        <f t="shared" si="1"/>
        <v>108052921309</v>
      </c>
      <c r="P9" s="24"/>
      <c r="Q9" s="26">
        <v>1690514027</v>
      </c>
      <c r="R9" s="51"/>
      <c r="S9" s="51"/>
    </row>
    <row r="10" spans="1:19" ht="21.75" customHeight="1" x14ac:dyDescent="0.2">
      <c r="A10" s="60" t="s">
        <v>49</v>
      </c>
      <c r="C10" s="61">
        <v>33820000</v>
      </c>
      <c r="D10" s="24"/>
      <c r="E10" s="61">
        <v>340222556335</v>
      </c>
      <c r="F10" s="24"/>
      <c r="G10" s="80">
        <f t="shared" si="0"/>
        <v>341984307133</v>
      </c>
      <c r="H10" s="24"/>
      <c r="I10" s="61">
        <v>-1761750798</v>
      </c>
      <c r="J10" s="24"/>
      <c r="K10" s="61">
        <v>197255557</v>
      </c>
      <c r="L10" s="24"/>
      <c r="M10" s="61">
        <v>1999363924699</v>
      </c>
      <c r="N10" s="24"/>
      <c r="O10" s="80">
        <f t="shared" si="1"/>
        <v>1995614935728</v>
      </c>
      <c r="P10" s="24"/>
      <c r="Q10" s="61">
        <v>3748988971</v>
      </c>
      <c r="R10" s="51"/>
      <c r="S10" s="51"/>
    </row>
    <row r="11" spans="1:19" ht="21.75" customHeight="1" x14ac:dyDescent="0.2">
      <c r="A11" s="6" t="s">
        <v>52</v>
      </c>
      <c r="C11" s="26">
        <v>2550000</v>
      </c>
      <c r="D11" s="24"/>
      <c r="E11" s="26">
        <v>76358949908</v>
      </c>
      <c r="F11" s="24"/>
      <c r="G11" s="52">
        <f t="shared" si="0"/>
        <v>73218146430</v>
      </c>
      <c r="H11" s="24"/>
      <c r="I11" s="26">
        <v>3140803478</v>
      </c>
      <c r="J11" s="24"/>
      <c r="K11" s="26">
        <v>2575000</v>
      </c>
      <c r="L11" s="24"/>
      <c r="M11" s="26">
        <v>77090987627</v>
      </c>
      <c r="N11" s="24"/>
      <c r="O11" s="52">
        <f t="shared" si="1"/>
        <v>73935974505</v>
      </c>
      <c r="P11" s="24"/>
      <c r="Q11" s="26">
        <v>3155013122</v>
      </c>
      <c r="R11" s="51"/>
      <c r="S11" s="51"/>
    </row>
    <row r="12" spans="1:19" ht="21.75" customHeight="1" x14ac:dyDescent="0.2">
      <c r="A12" s="60" t="s">
        <v>47</v>
      </c>
      <c r="C12" s="61">
        <v>24542450</v>
      </c>
      <c r="D12" s="24"/>
      <c r="E12" s="61">
        <v>411401564481</v>
      </c>
      <c r="F12" s="24"/>
      <c r="G12" s="80">
        <f t="shared" si="0"/>
        <v>396429938309</v>
      </c>
      <c r="H12" s="24"/>
      <c r="I12" s="61">
        <v>14971626172</v>
      </c>
      <c r="J12" s="24"/>
      <c r="K12" s="61">
        <v>24542450</v>
      </c>
      <c r="L12" s="24"/>
      <c r="M12" s="61">
        <v>411401564481</v>
      </c>
      <c r="N12" s="24"/>
      <c r="O12" s="80">
        <f t="shared" si="1"/>
        <v>396429938309</v>
      </c>
      <c r="P12" s="24"/>
      <c r="Q12" s="61">
        <v>14971626172</v>
      </c>
      <c r="R12" s="51"/>
      <c r="S12" s="51"/>
    </row>
    <row r="13" spans="1:19" ht="21.75" customHeight="1" x14ac:dyDescent="0.2">
      <c r="A13" s="6" t="s">
        <v>125</v>
      </c>
      <c r="C13" s="26">
        <v>0</v>
      </c>
      <c r="D13" s="24"/>
      <c r="E13" s="26">
        <v>0</v>
      </c>
      <c r="F13" s="24"/>
      <c r="G13" s="52">
        <f t="shared" si="0"/>
        <v>0</v>
      </c>
      <c r="H13" s="24"/>
      <c r="I13" s="26">
        <v>0</v>
      </c>
      <c r="J13" s="24"/>
      <c r="K13" s="26">
        <v>813460</v>
      </c>
      <c r="L13" s="24"/>
      <c r="M13" s="26">
        <v>17720343302</v>
      </c>
      <c r="N13" s="24"/>
      <c r="O13" s="52">
        <f t="shared" si="1"/>
        <v>17670661588</v>
      </c>
      <c r="P13" s="24"/>
      <c r="Q13" s="26">
        <v>49681714</v>
      </c>
      <c r="R13" s="51"/>
      <c r="S13" s="51"/>
    </row>
    <row r="14" spans="1:19" ht="21.75" customHeight="1" x14ac:dyDescent="0.2">
      <c r="A14" s="6" t="s">
        <v>126</v>
      </c>
      <c r="C14" s="26">
        <v>0</v>
      </c>
      <c r="D14" s="24"/>
      <c r="E14" s="26">
        <v>0</v>
      </c>
      <c r="F14" s="24"/>
      <c r="G14" s="52">
        <f t="shared" si="0"/>
        <v>0</v>
      </c>
      <c r="H14" s="24"/>
      <c r="I14" s="26">
        <v>0</v>
      </c>
      <c r="J14" s="24"/>
      <c r="K14" s="26">
        <v>14500000</v>
      </c>
      <c r="L14" s="24"/>
      <c r="M14" s="26">
        <v>152888328089</v>
      </c>
      <c r="N14" s="24"/>
      <c r="O14" s="52">
        <f t="shared" si="1"/>
        <v>152395743151</v>
      </c>
      <c r="P14" s="24"/>
      <c r="Q14" s="26">
        <v>492584938</v>
      </c>
      <c r="R14" s="51"/>
      <c r="S14" s="51"/>
    </row>
    <row r="15" spans="1:19" ht="21.75" customHeight="1" x14ac:dyDescent="0.2">
      <c r="A15" s="6" t="s">
        <v>127</v>
      </c>
      <c r="C15" s="26">
        <v>0</v>
      </c>
      <c r="D15" s="24"/>
      <c r="E15" s="26">
        <v>0</v>
      </c>
      <c r="F15" s="24"/>
      <c r="G15" s="52">
        <f t="shared" si="0"/>
        <v>0</v>
      </c>
      <c r="H15" s="24"/>
      <c r="I15" s="26">
        <v>0</v>
      </c>
      <c r="J15" s="24"/>
      <c r="K15" s="26">
        <v>2800000</v>
      </c>
      <c r="L15" s="24"/>
      <c r="M15" s="26">
        <v>28397874400</v>
      </c>
      <c r="N15" s="24"/>
      <c r="O15" s="52">
        <f t="shared" si="1"/>
        <v>28316962974</v>
      </c>
      <c r="P15" s="24"/>
      <c r="Q15" s="26">
        <v>80911426</v>
      </c>
      <c r="R15" s="51"/>
      <c r="S15" s="51"/>
    </row>
    <row r="16" spans="1:19" ht="21.75" customHeight="1" x14ac:dyDescent="0.2">
      <c r="A16" s="6" t="s">
        <v>128</v>
      </c>
      <c r="C16" s="26">
        <v>0</v>
      </c>
      <c r="D16" s="24"/>
      <c r="E16" s="26">
        <v>0</v>
      </c>
      <c r="F16" s="24"/>
      <c r="G16" s="52">
        <f t="shared" si="0"/>
        <v>0</v>
      </c>
      <c r="H16" s="24"/>
      <c r="I16" s="26">
        <v>0</v>
      </c>
      <c r="J16" s="24"/>
      <c r="K16" s="26">
        <v>2000000</v>
      </c>
      <c r="L16" s="24"/>
      <c r="M16" s="26">
        <v>23197649634</v>
      </c>
      <c r="N16" s="24"/>
      <c r="O16" s="52">
        <f t="shared" si="1"/>
        <v>23131310884</v>
      </c>
      <c r="P16" s="24"/>
      <c r="Q16" s="26">
        <v>66338750</v>
      </c>
      <c r="R16" s="51"/>
      <c r="S16" s="51"/>
    </row>
    <row r="17" spans="1:19" ht="21.75" customHeight="1" x14ac:dyDescent="0.2">
      <c r="A17" s="94" t="s">
        <v>129</v>
      </c>
      <c r="C17" s="80">
        <v>0</v>
      </c>
      <c r="D17" s="24"/>
      <c r="E17" s="80">
        <v>0</v>
      </c>
      <c r="F17" s="24"/>
      <c r="G17" s="52">
        <f t="shared" si="0"/>
        <v>0</v>
      </c>
      <c r="H17" s="24"/>
      <c r="I17" s="80">
        <v>0</v>
      </c>
      <c r="J17" s="24"/>
      <c r="K17" s="80">
        <v>9000000</v>
      </c>
      <c r="L17" s="24"/>
      <c r="M17" s="80">
        <v>121413569221</v>
      </c>
      <c r="N17" s="24"/>
      <c r="O17" s="52">
        <f t="shared" si="1"/>
        <v>124000971907</v>
      </c>
      <c r="P17" s="24"/>
      <c r="Q17" s="80">
        <v>-2587402686</v>
      </c>
      <c r="R17" s="51"/>
      <c r="S17" s="51"/>
    </row>
    <row r="18" spans="1:19" ht="21.75" customHeight="1" x14ac:dyDescent="0.2">
      <c r="A18" s="6" t="s">
        <v>50</v>
      </c>
      <c r="C18" s="26">
        <v>0</v>
      </c>
      <c r="D18" s="24"/>
      <c r="E18" s="26">
        <v>0</v>
      </c>
      <c r="F18" s="24"/>
      <c r="G18" s="52">
        <f t="shared" si="0"/>
        <v>0</v>
      </c>
      <c r="H18" s="24"/>
      <c r="I18" s="26">
        <v>0</v>
      </c>
      <c r="J18" s="24"/>
      <c r="K18" s="26">
        <v>2100000</v>
      </c>
      <c r="L18" s="24"/>
      <c r="M18" s="26">
        <v>52854987850</v>
      </c>
      <c r="N18" s="24"/>
      <c r="O18" s="52">
        <f t="shared" si="1"/>
        <v>52364765756</v>
      </c>
      <c r="P18" s="24"/>
      <c r="Q18" s="26">
        <v>490222094</v>
      </c>
      <c r="R18" s="51"/>
      <c r="S18" s="51"/>
    </row>
    <row r="19" spans="1:19" ht="21.75" customHeight="1" x14ac:dyDescent="0.2">
      <c r="A19" s="6" t="s">
        <v>130</v>
      </c>
      <c r="C19" s="26">
        <v>0</v>
      </c>
      <c r="D19" s="24"/>
      <c r="E19" s="26">
        <v>0</v>
      </c>
      <c r="F19" s="24"/>
      <c r="G19" s="52">
        <f t="shared" si="0"/>
        <v>0</v>
      </c>
      <c r="H19" s="24"/>
      <c r="I19" s="26">
        <v>0</v>
      </c>
      <c r="J19" s="24"/>
      <c r="K19" s="26">
        <v>624670</v>
      </c>
      <c r="L19" s="24"/>
      <c r="M19" s="26">
        <v>8210996647</v>
      </c>
      <c r="N19" s="24"/>
      <c r="O19" s="52">
        <f t="shared" si="1"/>
        <v>8083297115</v>
      </c>
      <c r="P19" s="24"/>
      <c r="Q19" s="26">
        <v>127699532</v>
      </c>
      <c r="R19" s="51"/>
      <c r="S19" s="51"/>
    </row>
    <row r="20" spans="1:19" ht="21.75" customHeight="1" x14ac:dyDescent="0.2">
      <c r="A20" s="6" t="s">
        <v>131</v>
      </c>
      <c r="C20" s="26">
        <v>0</v>
      </c>
      <c r="D20" s="24"/>
      <c r="E20" s="26">
        <v>0</v>
      </c>
      <c r="F20" s="24"/>
      <c r="G20" s="52">
        <f t="shared" si="0"/>
        <v>0</v>
      </c>
      <c r="H20" s="24"/>
      <c r="I20" s="26">
        <v>0</v>
      </c>
      <c r="J20" s="24"/>
      <c r="K20" s="26">
        <v>8925841</v>
      </c>
      <c r="L20" s="24"/>
      <c r="M20" s="26">
        <v>137690978944</v>
      </c>
      <c r="N20" s="24"/>
      <c r="O20" s="52">
        <f t="shared" si="1"/>
        <v>137326038681</v>
      </c>
      <c r="P20" s="24"/>
      <c r="Q20" s="26">
        <v>364940263</v>
      </c>
      <c r="R20" s="51"/>
      <c r="S20" s="51"/>
    </row>
    <row r="21" spans="1:19" ht="21.75" customHeight="1" thickBot="1" x14ac:dyDescent="0.25">
      <c r="A21" s="62" t="s">
        <v>36</v>
      </c>
      <c r="C21" s="87">
        <f>SUM(C8:C20)</f>
        <v>72846450</v>
      </c>
      <c r="D21" s="24"/>
      <c r="E21" s="87">
        <f>SUM(E8:E20)</f>
        <v>1361588132080</v>
      </c>
      <c r="F21" s="24"/>
      <c r="G21" s="87">
        <f>SUM(G8:G20)</f>
        <v>1323202426473</v>
      </c>
      <c r="H21" s="24"/>
      <c r="I21" s="87">
        <f>SUM(I8:I20)</f>
        <v>38385705607</v>
      </c>
      <c r="J21" s="24"/>
      <c r="K21" s="87">
        <f>SUM(K8:K20)</f>
        <v>284105978</v>
      </c>
      <c r="L21" s="24"/>
      <c r="M21" s="87">
        <f>SUM(M8:M20)</f>
        <v>3832152007668</v>
      </c>
      <c r="N21" s="24"/>
      <c r="O21" s="64">
        <f>SUM(O8:O20)</f>
        <v>3785701765579</v>
      </c>
      <c r="P21" s="24"/>
      <c r="Q21" s="95">
        <f>SUM(Q8:Q20)</f>
        <v>46450242089</v>
      </c>
    </row>
    <row r="22" spans="1:19" ht="19.5" thickTop="1" x14ac:dyDescent="0.2">
      <c r="I22" s="47"/>
      <c r="M22" s="59"/>
      <c r="Q22" s="47"/>
    </row>
    <row r="23" spans="1:19" x14ac:dyDescent="0.2">
      <c r="I23" s="51"/>
      <c r="M23" s="96"/>
      <c r="Q23" s="47"/>
    </row>
    <row r="24" spans="1:19" x14ac:dyDescent="0.2">
      <c r="Q24" s="51"/>
    </row>
    <row r="25" spans="1:19" x14ac:dyDescent="0.2">
      <c r="Q25" s="5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9"/>
  <sheetViews>
    <sheetView rightToLeft="1"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40.28515625" customWidth="1"/>
    <col min="2" max="2" width="1.28515625" customWidth="1"/>
    <col min="3" max="3" width="19.140625" customWidth="1"/>
    <col min="4" max="4" width="1.28515625" customWidth="1"/>
    <col min="5" max="5" width="20.85546875" customWidth="1"/>
    <col min="6" max="6" width="1.28515625" customWidth="1"/>
    <col min="7" max="7" width="23.28515625" customWidth="1"/>
    <col min="8" max="8" width="1.28515625" customWidth="1"/>
    <col min="9" max="9" width="28.28515625" customWidth="1"/>
    <col min="10" max="10" width="1.28515625" customWidth="1"/>
    <col min="11" max="11" width="19.140625" customWidth="1"/>
    <col min="12" max="12" width="1.28515625" customWidth="1"/>
    <col min="13" max="13" width="23.140625" customWidth="1"/>
    <col min="14" max="14" width="1.28515625" customWidth="1"/>
    <col min="15" max="15" width="23.28515625" customWidth="1"/>
    <col min="16" max="16" width="1.28515625" customWidth="1"/>
    <col min="17" max="17" width="26.28515625" customWidth="1"/>
    <col min="18" max="18" width="19.140625" bestFit="1" customWidth="1"/>
  </cols>
  <sheetData>
    <row r="1" spans="1:17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14.45" customHeight="1" x14ac:dyDescent="0.2"/>
    <row r="5" spans="1:17" ht="24" x14ac:dyDescent="0.2">
      <c r="A5" s="116" t="s">
        <v>161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21" x14ac:dyDescent="0.2">
      <c r="A6" s="112" t="s">
        <v>100</v>
      </c>
      <c r="C6" s="112" t="s">
        <v>116</v>
      </c>
      <c r="D6" s="112"/>
      <c r="E6" s="112"/>
      <c r="F6" s="112"/>
      <c r="G6" s="112"/>
      <c r="H6" s="112"/>
      <c r="I6" s="112"/>
      <c r="K6" s="112" t="s">
        <v>117</v>
      </c>
      <c r="L6" s="112"/>
      <c r="M6" s="112"/>
      <c r="N6" s="112"/>
      <c r="O6" s="112"/>
      <c r="P6" s="112"/>
      <c r="Q6" s="112"/>
    </row>
    <row r="7" spans="1:17" ht="36" customHeight="1" x14ac:dyDescent="0.2">
      <c r="A7" s="112"/>
      <c r="C7" s="16" t="s">
        <v>13</v>
      </c>
      <c r="D7" s="3"/>
      <c r="E7" s="16" t="s">
        <v>15</v>
      </c>
      <c r="F7" s="3"/>
      <c r="G7" s="16" t="s">
        <v>159</v>
      </c>
      <c r="H7" s="3"/>
      <c r="I7" s="16" t="s">
        <v>162</v>
      </c>
      <c r="K7" s="16" t="s">
        <v>13</v>
      </c>
      <c r="L7" s="3"/>
      <c r="M7" s="16" t="s">
        <v>15</v>
      </c>
      <c r="N7" s="3"/>
      <c r="O7" s="16" t="s">
        <v>159</v>
      </c>
      <c r="P7" s="3"/>
      <c r="Q7" s="91" t="s">
        <v>162</v>
      </c>
    </row>
    <row r="8" spans="1:17" ht="21.75" customHeight="1" x14ac:dyDescent="0.2">
      <c r="A8" s="5" t="s">
        <v>30</v>
      </c>
      <c r="C8" s="25">
        <v>132918399</v>
      </c>
      <c r="D8" s="24"/>
      <c r="E8" s="25">
        <v>384506318043</v>
      </c>
      <c r="F8" s="24"/>
      <c r="G8" s="25">
        <v>416116854725</v>
      </c>
      <c r="H8" s="24"/>
      <c r="I8" s="25">
        <v>-31610536682</v>
      </c>
      <c r="J8" s="24"/>
      <c r="K8" s="25">
        <v>132918399</v>
      </c>
      <c r="L8" s="24"/>
      <c r="M8" s="25">
        <v>384506318044</v>
      </c>
      <c r="N8" s="24"/>
      <c r="O8" s="25">
        <f>M8-Q8</f>
        <v>411388559057</v>
      </c>
      <c r="P8" s="24"/>
      <c r="Q8" s="86">
        <v>-26882241013</v>
      </c>
    </row>
    <row r="9" spans="1:17" ht="21.75" customHeight="1" x14ac:dyDescent="0.2">
      <c r="A9" s="6" t="s">
        <v>27</v>
      </c>
      <c r="C9" s="26">
        <v>8235913</v>
      </c>
      <c r="D9" s="24"/>
      <c r="E9" s="26">
        <v>125749108629</v>
      </c>
      <c r="F9" s="24"/>
      <c r="G9" s="26">
        <v>117590895193</v>
      </c>
      <c r="H9" s="24"/>
      <c r="I9" s="26">
        <v>8158213436</v>
      </c>
      <c r="J9" s="24"/>
      <c r="K9" s="26">
        <v>8235913</v>
      </c>
      <c r="L9" s="24"/>
      <c r="M9" s="26">
        <v>125749108630</v>
      </c>
      <c r="N9" s="24"/>
      <c r="O9" s="52">
        <f t="shared" ref="O9:O24" si="0">M9-Q9</f>
        <v>118380164468</v>
      </c>
      <c r="P9" s="24"/>
      <c r="Q9" s="83">
        <v>7368944162</v>
      </c>
    </row>
    <row r="10" spans="1:17" ht="21.75" customHeight="1" x14ac:dyDescent="0.2">
      <c r="A10" s="6" t="s">
        <v>33</v>
      </c>
      <c r="C10" s="26">
        <v>56220986</v>
      </c>
      <c r="D10" s="24"/>
      <c r="E10" s="26">
        <v>609534099849</v>
      </c>
      <c r="F10" s="24"/>
      <c r="G10" s="26">
        <v>501074298236</v>
      </c>
      <c r="H10" s="24"/>
      <c r="I10" s="26">
        <v>108459801613</v>
      </c>
      <c r="J10" s="24"/>
      <c r="K10" s="26">
        <v>56220986</v>
      </c>
      <c r="L10" s="24"/>
      <c r="M10" s="26">
        <v>609534099849</v>
      </c>
      <c r="N10" s="24"/>
      <c r="O10" s="52">
        <f t="shared" si="0"/>
        <v>611665694332</v>
      </c>
      <c r="P10" s="24"/>
      <c r="Q10" s="83">
        <v>-2131594483</v>
      </c>
    </row>
    <row r="11" spans="1:17" ht="21.75" customHeight="1" x14ac:dyDescent="0.2">
      <c r="A11" s="6" t="s">
        <v>21</v>
      </c>
      <c r="C11" s="26">
        <v>27226553</v>
      </c>
      <c r="D11" s="24"/>
      <c r="E11" s="26">
        <v>208668952487</v>
      </c>
      <c r="F11" s="24"/>
      <c r="G11" s="26">
        <v>179018819075</v>
      </c>
      <c r="H11" s="24"/>
      <c r="I11" s="26">
        <v>29650133412</v>
      </c>
      <c r="J11" s="24"/>
      <c r="K11" s="26">
        <v>27226553</v>
      </c>
      <c r="L11" s="24"/>
      <c r="M11" s="26">
        <v>208668952487</v>
      </c>
      <c r="N11" s="24"/>
      <c r="O11" s="52">
        <f t="shared" si="0"/>
        <v>203887764956</v>
      </c>
      <c r="P11" s="24"/>
      <c r="Q11" s="83">
        <v>4781187531</v>
      </c>
    </row>
    <row r="12" spans="1:17" ht="21.75" customHeight="1" x14ac:dyDescent="0.2">
      <c r="A12" s="6" t="s">
        <v>25</v>
      </c>
      <c r="C12" s="26">
        <v>34311594</v>
      </c>
      <c r="D12" s="24"/>
      <c r="E12" s="26">
        <v>171736155597</v>
      </c>
      <c r="F12" s="24"/>
      <c r="G12" s="26">
        <v>149588699501</v>
      </c>
      <c r="H12" s="24"/>
      <c r="I12" s="26">
        <v>22147456096</v>
      </c>
      <c r="J12" s="24"/>
      <c r="K12" s="26">
        <v>34311594</v>
      </c>
      <c r="L12" s="24"/>
      <c r="M12" s="26">
        <v>171736155597</v>
      </c>
      <c r="N12" s="24"/>
      <c r="O12" s="52">
        <f t="shared" si="0"/>
        <v>167875954738</v>
      </c>
      <c r="P12" s="24"/>
      <c r="Q12" s="83">
        <v>3860200859</v>
      </c>
    </row>
    <row r="13" spans="1:17" ht="21.75" customHeight="1" x14ac:dyDescent="0.2">
      <c r="A13" s="6" t="s">
        <v>29</v>
      </c>
      <c r="C13" s="26">
        <v>27102562</v>
      </c>
      <c r="D13" s="24"/>
      <c r="E13" s="26">
        <v>161137686114</v>
      </c>
      <c r="F13" s="24"/>
      <c r="G13" s="26">
        <v>125411321620</v>
      </c>
      <c r="H13" s="24"/>
      <c r="I13" s="26">
        <v>35726364494</v>
      </c>
      <c r="J13" s="24"/>
      <c r="K13" s="26">
        <v>27102562</v>
      </c>
      <c r="L13" s="24"/>
      <c r="M13" s="26">
        <v>161137686115</v>
      </c>
      <c r="N13" s="24"/>
      <c r="O13" s="52">
        <f t="shared" si="0"/>
        <v>136925577481</v>
      </c>
      <c r="P13" s="24"/>
      <c r="Q13" s="83">
        <v>24212108634</v>
      </c>
    </row>
    <row r="14" spans="1:17" ht="21.75" customHeight="1" x14ac:dyDescent="0.2">
      <c r="A14" s="6" t="s">
        <v>28</v>
      </c>
      <c r="C14" s="26">
        <v>1469898573</v>
      </c>
      <c r="D14" s="24"/>
      <c r="E14" s="26">
        <v>5767904754481</v>
      </c>
      <c r="F14" s="24"/>
      <c r="G14" s="26">
        <v>5670626594803</v>
      </c>
      <c r="H14" s="24"/>
      <c r="I14" s="26">
        <v>97278159678</v>
      </c>
      <c r="J14" s="24"/>
      <c r="K14" s="26">
        <v>1469898573</v>
      </c>
      <c r="L14" s="24"/>
      <c r="M14" s="26">
        <v>5767904754482</v>
      </c>
      <c r="N14" s="24"/>
      <c r="O14" s="52">
        <f t="shared" si="0"/>
        <v>5928100390257</v>
      </c>
      <c r="P14" s="24"/>
      <c r="Q14" s="83">
        <v>-160195635775</v>
      </c>
    </row>
    <row r="15" spans="1:17" ht="21.75" customHeight="1" x14ac:dyDescent="0.2">
      <c r="A15" s="6" t="s">
        <v>31</v>
      </c>
      <c r="C15" s="26">
        <v>1190276399</v>
      </c>
      <c r="D15" s="24"/>
      <c r="E15" s="26">
        <v>4299579017006</v>
      </c>
      <c r="F15" s="24"/>
      <c r="G15" s="26">
        <v>4484835006856</v>
      </c>
      <c r="H15" s="24"/>
      <c r="I15" s="26">
        <v>-185255989850</v>
      </c>
      <c r="J15" s="24"/>
      <c r="K15" s="26">
        <v>1190276399</v>
      </c>
      <c r="L15" s="24"/>
      <c r="M15" s="26">
        <v>4299579017006</v>
      </c>
      <c r="N15" s="24"/>
      <c r="O15" s="52">
        <f t="shared" si="0"/>
        <v>5014349294946</v>
      </c>
      <c r="P15" s="24"/>
      <c r="Q15" s="83">
        <v>-714770277940</v>
      </c>
    </row>
    <row r="16" spans="1:17" ht="21.75" customHeight="1" x14ac:dyDescent="0.2">
      <c r="A16" s="6" t="s">
        <v>35</v>
      </c>
      <c r="C16" s="26">
        <v>1561868211</v>
      </c>
      <c r="D16" s="24"/>
      <c r="E16" s="26">
        <v>5064410465313</v>
      </c>
      <c r="F16" s="24"/>
      <c r="G16" s="26">
        <v>4914191009181</v>
      </c>
      <c r="H16" s="24"/>
      <c r="I16" s="26">
        <v>150219456132</v>
      </c>
      <c r="J16" s="24"/>
      <c r="K16" s="26">
        <v>1561868211</v>
      </c>
      <c r="L16" s="24"/>
      <c r="M16" s="26">
        <v>5064410465313</v>
      </c>
      <c r="N16" s="24"/>
      <c r="O16" s="52">
        <f t="shared" si="0"/>
        <v>5238383084557</v>
      </c>
      <c r="P16" s="24"/>
      <c r="Q16" s="83">
        <v>-173972619244</v>
      </c>
    </row>
    <row r="17" spans="1:18" ht="21.75" customHeight="1" x14ac:dyDescent="0.2">
      <c r="A17" s="6" t="s">
        <v>23</v>
      </c>
      <c r="C17" s="26">
        <v>6654540</v>
      </c>
      <c r="D17" s="24"/>
      <c r="E17" s="26">
        <v>96550486620</v>
      </c>
      <c r="F17" s="24"/>
      <c r="G17" s="26">
        <v>103276507275</v>
      </c>
      <c r="H17" s="24"/>
      <c r="I17" s="26">
        <v>-6726020655</v>
      </c>
      <c r="J17" s="24"/>
      <c r="K17" s="26">
        <v>6654540</v>
      </c>
      <c r="L17" s="24"/>
      <c r="M17" s="26">
        <v>96550486620</v>
      </c>
      <c r="N17" s="24"/>
      <c r="O17" s="52">
        <f t="shared" si="0"/>
        <v>103333226675</v>
      </c>
      <c r="P17" s="24"/>
      <c r="Q17" s="83">
        <v>-6782740055</v>
      </c>
    </row>
    <row r="18" spans="1:18" ht="21.75" customHeight="1" x14ac:dyDescent="0.2">
      <c r="A18" s="6" t="s">
        <v>19</v>
      </c>
      <c r="C18" s="26">
        <v>146298214</v>
      </c>
      <c r="D18" s="24"/>
      <c r="E18" s="26">
        <v>658280184190</v>
      </c>
      <c r="F18" s="24"/>
      <c r="G18" s="26">
        <v>652067380364</v>
      </c>
      <c r="H18" s="24"/>
      <c r="I18" s="26">
        <v>6212803826</v>
      </c>
      <c r="J18" s="24"/>
      <c r="K18" s="26">
        <v>146298214</v>
      </c>
      <c r="L18" s="24"/>
      <c r="M18" s="26">
        <v>658280184190</v>
      </c>
      <c r="N18" s="24"/>
      <c r="O18" s="52">
        <f t="shared" si="0"/>
        <v>696676944251</v>
      </c>
      <c r="P18" s="24"/>
      <c r="Q18" s="83">
        <v>-38396760061</v>
      </c>
    </row>
    <row r="19" spans="1:18" ht="21.75" customHeight="1" x14ac:dyDescent="0.2">
      <c r="A19" s="6" t="s">
        <v>26</v>
      </c>
      <c r="C19" s="26">
        <v>30718316</v>
      </c>
      <c r="D19" s="24"/>
      <c r="E19" s="26">
        <v>58811562672</v>
      </c>
      <c r="F19" s="24"/>
      <c r="G19" s="26">
        <v>53676294908</v>
      </c>
      <c r="H19" s="24"/>
      <c r="I19" s="26">
        <v>5135267764</v>
      </c>
      <c r="J19" s="24"/>
      <c r="K19" s="26">
        <v>30718316</v>
      </c>
      <c r="L19" s="24"/>
      <c r="M19" s="26">
        <v>58811562672</v>
      </c>
      <c r="N19" s="24"/>
      <c r="O19" s="52">
        <f t="shared" si="0"/>
        <v>52313821905</v>
      </c>
      <c r="P19" s="24"/>
      <c r="Q19" s="83">
        <v>6497740767</v>
      </c>
    </row>
    <row r="20" spans="1:18" ht="21.75" customHeight="1" x14ac:dyDescent="0.2">
      <c r="A20" s="6" t="s">
        <v>32</v>
      </c>
      <c r="C20" s="26">
        <v>1092556</v>
      </c>
      <c r="D20" s="24"/>
      <c r="E20" s="26">
        <v>13766660540</v>
      </c>
      <c r="F20" s="24"/>
      <c r="G20" s="26">
        <v>13384556560</v>
      </c>
      <c r="H20" s="24"/>
      <c r="I20" s="26">
        <v>382103980</v>
      </c>
      <c r="J20" s="24"/>
      <c r="K20" s="26">
        <v>1092556</v>
      </c>
      <c r="L20" s="24"/>
      <c r="M20" s="26">
        <v>13766660540</v>
      </c>
      <c r="N20" s="24"/>
      <c r="O20" s="52">
        <f t="shared" si="0"/>
        <v>15131317612</v>
      </c>
      <c r="P20" s="24"/>
      <c r="Q20" s="83">
        <v>-1364657072</v>
      </c>
    </row>
    <row r="21" spans="1:18" ht="21.75" customHeight="1" x14ac:dyDescent="0.2">
      <c r="A21" s="6" t="s">
        <v>22</v>
      </c>
      <c r="C21" s="26">
        <v>586731854</v>
      </c>
      <c r="D21" s="24"/>
      <c r="E21" s="26">
        <v>7856231566398</v>
      </c>
      <c r="F21" s="24"/>
      <c r="G21" s="26">
        <v>6331136603602</v>
      </c>
      <c r="H21" s="24"/>
      <c r="I21" s="26">
        <v>1525094962796</v>
      </c>
      <c r="J21" s="24"/>
      <c r="K21" s="26">
        <v>586731854</v>
      </c>
      <c r="L21" s="24"/>
      <c r="M21" s="26">
        <v>7856231566399</v>
      </c>
      <c r="N21" s="24"/>
      <c r="O21" s="52">
        <f t="shared" si="0"/>
        <v>6584054844629</v>
      </c>
      <c r="P21" s="24"/>
      <c r="Q21" s="83">
        <v>1272176721770</v>
      </c>
    </row>
    <row r="22" spans="1:18" ht="21.75" customHeight="1" x14ac:dyDescent="0.2">
      <c r="A22" s="6" t="s">
        <v>24</v>
      </c>
      <c r="C22" s="26">
        <v>4632112521</v>
      </c>
      <c r="D22" s="24"/>
      <c r="E22" s="26">
        <v>25503542556317</v>
      </c>
      <c r="F22" s="24"/>
      <c r="G22" s="26">
        <v>25131170921081</v>
      </c>
      <c r="H22" s="24"/>
      <c r="I22" s="26">
        <v>372371635236</v>
      </c>
      <c r="J22" s="24"/>
      <c r="K22" s="26">
        <v>4632112521</v>
      </c>
      <c r="L22" s="24"/>
      <c r="M22" s="26">
        <v>25503542556317</v>
      </c>
      <c r="N22" s="24"/>
      <c r="O22" s="52">
        <f t="shared" si="0"/>
        <v>29276519001877</v>
      </c>
      <c r="P22" s="24"/>
      <c r="Q22" s="83">
        <v>-3772976445560</v>
      </c>
    </row>
    <row r="23" spans="1:18" ht="21.75" customHeight="1" x14ac:dyDescent="0.2">
      <c r="A23" s="6" t="s">
        <v>20</v>
      </c>
      <c r="C23" s="26">
        <v>20450360</v>
      </c>
      <c r="D23" s="24"/>
      <c r="E23" s="26">
        <v>884827607553</v>
      </c>
      <c r="F23" s="24"/>
      <c r="G23" s="26">
        <v>892982880523</v>
      </c>
      <c r="H23" s="24"/>
      <c r="I23" s="26">
        <v>-8155272970</v>
      </c>
      <c r="J23" s="24"/>
      <c r="K23" s="26">
        <v>20450360</v>
      </c>
      <c r="L23" s="24"/>
      <c r="M23" s="26">
        <v>884827607554</v>
      </c>
      <c r="N23" s="24"/>
      <c r="O23" s="52">
        <f t="shared" si="0"/>
        <v>860594143965</v>
      </c>
      <c r="P23" s="24"/>
      <c r="Q23" s="83">
        <v>24233463589</v>
      </c>
    </row>
    <row r="24" spans="1:18" ht="21.75" customHeight="1" x14ac:dyDescent="0.2">
      <c r="A24" s="7" t="s">
        <v>34</v>
      </c>
      <c r="C24" s="27">
        <v>292021</v>
      </c>
      <c r="D24" s="24"/>
      <c r="E24" s="27">
        <v>915957262</v>
      </c>
      <c r="F24" s="24"/>
      <c r="G24" s="27">
        <v>867970132</v>
      </c>
      <c r="H24" s="24"/>
      <c r="I24" s="27">
        <v>47987130</v>
      </c>
      <c r="J24" s="24"/>
      <c r="K24" s="27">
        <v>292021</v>
      </c>
      <c r="L24" s="24"/>
      <c r="M24" s="27">
        <v>915957262</v>
      </c>
      <c r="N24" s="24"/>
      <c r="O24" s="52">
        <f t="shared" si="0"/>
        <v>891665870</v>
      </c>
      <c r="P24" s="24"/>
      <c r="Q24" s="84">
        <v>24291392</v>
      </c>
    </row>
    <row r="25" spans="1:18" ht="21.75" customHeight="1" thickBot="1" x14ac:dyDescent="0.25">
      <c r="A25" s="9" t="s">
        <v>36</v>
      </c>
      <c r="C25" s="28">
        <f>SUM(C8:C24)</f>
        <v>9932409572</v>
      </c>
      <c r="D25" s="24"/>
      <c r="E25" s="28">
        <f>SUM(E8:E24)</f>
        <v>51866153139071</v>
      </c>
      <c r="F25" s="24"/>
      <c r="G25" s="28">
        <f>SUM(G8:G24)</f>
        <v>49737016613635</v>
      </c>
      <c r="H25" s="24"/>
      <c r="I25" s="28">
        <f>SUM(I8:I24)</f>
        <v>2129136525436</v>
      </c>
      <c r="J25" s="24"/>
      <c r="K25" s="28">
        <f>SUM(K8:K24)</f>
        <v>9932409572</v>
      </c>
      <c r="L25" s="24"/>
      <c r="M25" s="28">
        <f>SUM(M8:M24)</f>
        <v>51866153139077</v>
      </c>
      <c r="N25" s="24"/>
      <c r="O25" s="28">
        <f>SUM(O8:O24)</f>
        <v>55420471451576</v>
      </c>
      <c r="P25" s="24"/>
      <c r="Q25" s="87">
        <f>SUM(Q8:Q24)</f>
        <v>-3554318312499</v>
      </c>
      <c r="R25" s="51"/>
    </row>
    <row r="26" spans="1:18" ht="13.5" thickTop="1" x14ac:dyDescent="0.2">
      <c r="Q26" s="51"/>
      <c r="R26" s="51"/>
    </row>
    <row r="27" spans="1:18" x14ac:dyDescent="0.2">
      <c r="Q27" s="51"/>
      <c r="R27" s="51"/>
    </row>
    <row r="28" spans="1:18" x14ac:dyDescent="0.2">
      <c r="Q28" s="51"/>
    </row>
    <row r="29" spans="1:18" x14ac:dyDescent="0.2">
      <c r="Q29" s="5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0E26-4156-4D35-9FA4-E51E0A092377}">
  <sheetPr>
    <pageSetUpPr fitToPage="1"/>
  </sheetPr>
  <dimension ref="A1:Q16"/>
  <sheetViews>
    <sheetView rightToLeft="1" view="pageBreakPreview" topLeftCell="A2" zoomScaleNormal="100" zoomScaleSheetLayoutView="100" workbookViewId="0">
      <selection activeCell="G28" sqref="G28"/>
    </sheetView>
  </sheetViews>
  <sheetFormatPr defaultRowHeight="12.75" x14ac:dyDescent="0.2"/>
  <cols>
    <col min="1" max="1" width="40.28515625" customWidth="1"/>
    <col min="2" max="2" width="1.28515625" customWidth="1"/>
    <col min="3" max="3" width="19.140625" customWidth="1"/>
    <col min="4" max="4" width="1.28515625" customWidth="1"/>
    <col min="5" max="5" width="20.85546875" customWidth="1"/>
    <col min="6" max="6" width="1.28515625" customWidth="1"/>
    <col min="7" max="7" width="23.28515625" customWidth="1"/>
    <col min="8" max="8" width="1.28515625" customWidth="1"/>
    <col min="9" max="9" width="28.28515625" customWidth="1"/>
    <col min="10" max="10" width="1.28515625" customWidth="1"/>
    <col min="11" max="11" width="19.140625" customWidth="1"/>
    <col min="12" max="12" width="1.28515625" customWidth="1"/>
    <col min="13" max="13" width="23.140625" customWidth="1"/>
    <col min="14" max="14" width="1.28515625" customWidth="1"/>
    <col min="15" max="15" width="23.28515625" customWidth="1"/>
    <col min="16" max="16" width="1.28515625" customWidth="1"/>
    <col min="17" max="17" width="26.28515625" customWidth="1"/>
  </cols>
  <sheetData>
    <row r="1" spans="1:17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14.45" customHeight="1" x14ac:dyDescent="0.2"/>
    <row r="5" spans="1:17" ht="24" x14ac:dyDescent="0.2">
      <c r="A5" s="116" t="s">
        <v>164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21" x14ac:dyDescent="0.2">
      <c r="A6" s="112" t="s">
        <v>100</v>
      </c>
      <c r="C6" s="112" t="s">
        <v>116</v>
      </c>
      <c r="D6" s="112"/>
      <c r="E6" s="112"/>
      <c r="F6" s="112"/>
      <c r="G6" s="112"/>
      <c r="H6" s="112"/>
      <c r="I6" s="112"/>
      <c r="K6" s="112" t="s">
        <v>117</v>
      </c>
      <c r="L6" s="112"/>
      <c r="M6" s="112"/>
      <c r="N6" s="112"/>
      <c r="O6" s="112"/>
      <c r="P6" s="112"/>
      <c r="Q6" s="112"/>
    </row>
    <row r="7" spans="1:17" ht="36" customHeight="1" x14ac:dyDescent="0.2">
      <c r="A7" s="112"/>
      <c r="C7" s="91" t="s">
        <v>13</v>
      </c>
      <c r="D7" s="3"/>
      <c r="E7" s="91" t="s">
        <v>15</v>
      </c>
      <c r="F7" s="3"/>
      <c r="G7" s="91" t="s">
        <v>159</v>
      </c>
      <c r="H7" s="3"/>
      <c r="I7" s="91" t="s">
        <v>162</v>
      </c>
      <c r="K7" s="91" t="s">
        <v>13</v>
      </c>
      <c r="L7" s="3"/>
      <c r="M7" s="91" t="s">
        <v>15</v>
      </c>
      <c r="N7" s="3"/>
      <c r="O7" s="91" t="s">
        <v>159</v>
      </c>
      <c r="P7" s="3"/>
      <c r="Q7" s="91" t="s">
        <v>162</v>
      </c>
    </row>
    <row r="8" spans="1:17" ht="21.75" customHeight="1" x14ac:dyDescent="0.2">
      <c r="A8" s="82" t="s">
        <v>54</v>
      </c>
      <c r="C8" s="83">
        <v>34500000</v>
      </c>
      <c r="D8" s="24"/>
      <c r="E8" s="83">
        <v>819911237812</v>
      </c>
      <c r="F8" s="24"/>
      <c r="G8" s="83">
        <v>813548771693</v>
      </c>
      <c r="H8" s="24"/>
      <c r="I8" s="83">
        <v>6362466116</v>
      </c>
      <c r="J8" s="24"/>
      <c r="K8" s="83">
        <v>34500000</v>
      </c>
      <c r="L8" s="24"/>
      <c r="M8" s="83">
        <v>819911237813</v>
      </c>
      <c r="N8" s="24"/>
      <c r="O8" s="88">
        <f t="shared" ref="O8:O14" si="0">M8-Q8</f>
        <v>813548771697</v>
      </c>
      <c r="P8" s="24"/>
      <c r="Q8" s="83">
        <v>6362466116</v>
      </c>
    </row>
    <row r="9" spans="1:17" ht="21.75" customHeight="1" x14ac:dyDescent="0.2">
      <c r="A9" s="82" t="s">
        <v>46</v>
      </c>
      <c r="C9" s="83">
        <v>34427774</v>
      </c>
      <c r="D9" s="24"/>
      <c r="E9" s="83">
        <v>1587958699848</v>
      </c>
      <c r="F9" s="24"/>
      <c r="G9" s="83">
        <v>1562496300664</v>
      </c>
      <c r="H9" s="24"/>
      <c r="I9" s="83">
        <v>25462399182</v>
      </c>
      <c r="J9" s="24"/>
      <c r="K9" s="83">
        <v>34427774</v>
      </c>
      <c r="L9" s="24"/>
      <c r="M9" s="83">
        <v>1587958699849</v>
      </c>
      <c r="N9" s="24"/>
      <c r="O9" s="88">
        <f t="shared" si="0"/>
        <v>1515157610603</v>
      </c>
      <c r="P9" s="24"/>
      <c r="Q9" s="83">
        <v>72801089246</v>
      </c>
    </row>
    <row r="10" spans="1:17" ht="21.75" customHeight="1" x14ac:dyDescent="0.2">
      <c r="A10" s="82" t="s">
        <v>48</v>
      </c>
      <c r="C10" s="83">
        <v>38721000</v>
      </c>
      <c r="D10" s="24"/>
      <c r="E10" s="83">
        <v>1158276381450</v>
      </c>
      <c r="F10" s="24"/>
      <c r="G10" s="83">
        <v>1130446131217</v>
      </c>
      <c r="H10" s="24"/>
      <c r="I10" s="83">
        <v>27830250230</v>
      </c>
      <c r="J10" s="24"/>
      <c r="K10" s="83">
        <v>38721000</v>
      </c>
      <c r="L10" s="24"/>
      <c r="M10" s="83">
        <v>1158276381450</v>
      </c>
      <c r="N10" s="24"/>
      <c r="O10" s="88">
        <f t="shared" si="0"/>
        <v>1106453178872</v>
      </c>
      <c r="P10" s="24"/>
      <c r="Q10" s="83">
        <v>51823202578</v>
      </c>
    </row>
    <row r="11" spans="1:17" ht="21.75" customHeight="1" x14ac:dyDescent="0.2">
      <c r="A11" s="82" t="s">
        <v>51</v>
      </c>
      <c r="C11" s="83">
        <v>36000000</v>
      </c>
      <c r="D11" s="24"/>
      <c r="E11" s="83">
        <v>466220567250</v>
      </c>
      <c r="F11" s="24"/>
      <c r="G11" s="83">
        <v>454918686749</v>
      </c>
      <c r="H11" s="24"/>
      <c r="I11" s="83">
        <v>11301880500</v>
      </c>
      <c r="J11" s="24"/>
      <c r="K11" s="83">
        <v>36000000</v>
      </c>
      <c r="L11" s="24"/>
      <c r="M11" s="83">
        <v>466220567250</v>
      </c>
      <c r="N11" s="24"/>
      <c r="O11" s="88">
        <f t="shared" si="0"/>
        <v>449004172465</v>
      </c>
      <c r="P11" s="24"/>
      <c r="Q11" s="83">
        <v>17216394785</v>
      </c>
    </row>
    <row r="12" spans="1:17" ht="21.75" customHeight="1" x14ac:dyDescent="0.2">
      <c r="A12" s="82" t="s">
        <v>50</v>
      </c>
      <c r="C12" s="83">
        <v>3200000</v>
      </c>
      <c r="D12" s="24"/>
      <c r="E12" s="83">
        <v>83897866200</v>
      </c>
      <c r="F12" s="24"/>
      <c r="G12" s="83">
        <v>81882244199</v>
      </c>
      <c r="H12" s="24"/>
      <c r="I12" s="83">
        <v>2015622000</v>
      </c>
      <c r="J12" s="24"/>
      <c r="K12" s="83">
        <v>3200000</v>
      </c>
      <c r="L12" s="24"/>
      <c r="M12" s="83">
        <v>83897866200</v>
      </c>
      <c r="N12" s="24"/>
      <c r="O12" s="88">
        <f t="shared" si="0"/>
        <v>79925878035</v>
      </c>
      <c r="P12" s="24"/>
      <c r="Q12" s="83">
        <v>3971988165</v>
      </c>
    </row>
    <row r="13" spans="1:17" ht="21.75" customHeight="1" x14ac:dyDescent="0.2">
      <c r="A13" s="82" t="s">
        <v>53</v>
      </c>
      <c r="C13" s="83">
        <v>31000000</v>
      </c>
      <c r="D13" s="24"/>
      <c r="E13" s="83">
        <v>381042541125</v>
      </c>
      <c r="F13" s="24"/>
      <c r="G13" s="83">
        <v>380176269666</v>
      </c>
      <c r="H13" s="24"/>
      <c r="I13" s="83">
        <v>866271458</v>
      </c>
      <c r="J13" s="24"/>
      <c r="K13" s="83">
        <v>31000000</v>
      </c>
      <c r="L13" s="24"/>
      <c r="M13" s="83">
        <v>381042541125</v>
      </c>
      <c r="N13" s="24"/>
      <c r="O13" s="88">
        <f t="shared" si="0"/>
        <v>380176269667</v>
      </c>
      <c r="P13" s="24"/>
      <c r="Q13" s="83">
        <v>866271458</v>
      </c>
    </row>
    <row r="14" spans="1:17" ht="21.75" customHeight="1" x14ac:dyDescent="0.2">
      <c r="A14" s="82" t="s">
        <v>49</v>
      </c>
      <c r="C14" s="83">
        <v>1000000</v>
      </c>
      <c r="D14" s="24"/>
      <c r="E14" s="83">
        <v>10112103625</v>
      </c>
      <c r="F14" s="24"/>
      <c r="G14" s="83">
        <v>10368658663</v>
      </c>
      <c r="H14" s="24"/>
      <c r="I14" s="83">
        <v>-256555038</v>
      </c>
      <c r="J14" s="24"/>
      <c r="K14" s="83">
        <v>1000000</v>
      </c>
      <c r="L14" s="24"/>
      <c r="M14" s="83">
        <v>10112103625</v>
      </c>
      <c r="N14" s="24"/>
      <c r="O14" s="88">
        <f t="shared" si="0"/>
        <v>10103105312</v>
      </c>
      <c r="P14" s="24"/>
      <c r="Q14" s="83">
        <v>8998313</v>
      </c>
    </row>
    <row r="15" spans="1:17" ht="21.75" customHeight="1" thickBot="1" x14ac:dyDescent="0.25">
      <c r="A15" s="81" t="s">
        <v>36</v>
      </c>
      <c r="C15" s="87">
        <f>SUM(C8:C14)</f>
        <v>178848774</v>
      </c>
      <c r="D15" s="24"/>
      <c r="E15" s="87">
        <f>SUM(E8:E14)</f>
        <v>4507419397310</v>
      </c>
      <c r="F15" s="24"/>
      <c r="G15" s="87">
        <f>SUM(G8:G14)</f>
        <v>4433837062851</v>
      </c>
      <c r="H15" s="24"/>
      <c r="I15" s="87">
        <f>SUM(I8:I14)</f>
        <v>73582334448</v>
      </c>
      <c r="J15" s="24"/>
      <c r="K15" s="87">
        <f>SUM(K8:K14)</f>
        <v>178848774</v>
      </c>
      <c r="L15" s="24"/>
      <c r="M15" s="87">
        <f>SUM(M8:M14)</f>
        <v>4507419397312</v>
      </c>
      <c r="N15" s="24"/>
      <c r="O15" s="87">
        <f>SUM(O8:O14)</f>
        <v>4354368986651</v>
      </c>
      <c r="P15" s="24"/>
      <c r="Q15" s="87">
        <f>SUM(Q8:Q14)</f>
        <v>153050410661</v>
      </c>
    </row>
    <row r="16" spans="1:17" ht="13.5" thickTop="1" x14ac:dyDescent="0.2">
      <c r="Q16" s="5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1"/>
  <sheetViews>
    <sheetView rightToLeft="1" view="pageBreakPreview" topLeftCell="C2" zoomScaleNormal="100" zoomScaleSheetLayoutView="100" workbookViewId="0">
      <selection activeCell="L28" sqref="L2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8" style="20" bestFit="1" customWidth="1"/>
    <col min="7" max="7" width="1.28515625" customWidth="1"/>
    <col min="8" max="8" width="23.28515625" style="20" bestFit="1" customWidth="1"/>
    <col min="9" max="9" width="1.28515625" customWidth="1"/>
    <col min="10" max="10" width="22.85546875" style="20" bestFit="1" customWidth="1"/>
    <col min="11" max="11" width="1.28515625" customWidth="1"/>
    <col min="12" max="12" width="15.140625" style="20" bestFit="1" customWidth="1"/>
    <col min="13" max="13" width="1.28515625" customWidth="1"/>
    <col min="14" max="14" width="20.28515625" style="20" bestFit="1" customWidth="1"/>
    <col min="15" max="15" width="1.28515625" customWidth="1"/>
    <col min="16" max="16" width="16" style="20" bestFit="1" customWidth="1"/>
    <col min="17" max="17" width="1.28515625" customWidth="1"/>
    <col min="18" max="18" width="20.42578125" style="20" bestFit="1" customWidth="1"/>
    <col min="19" max="19" width="1.28515625" customWidth="1"/>
    <col min="20" max="20" width="18.140625" style="20" bestFit="1" customWidth="1"/>
    <col min="21" max="21" width="1.28515625" customWidth="1"/>
    <col min="22" max="22" width="16.140625" style="20" bestFit="1" customWidth="1"/>
    <col min="23" max="23" width="1.28515625" customWidth="1"/>
    <col min="24" max="24" width="23.140625" style="20" bestFit="1" customWidth="1"/>
    <col min="25" max="25" width="1.28515625" customWidth="1"/>
    <col min="26" max="26" width="23.140625" style="20" bestFit="1" customWidth="1"/>
    <col min="27" max="27" width="1.28515625" customWidth="1"/>
    <col min="28" max="28" width="18.28515625" bestFit="1" customWidth="1"/>
    <col min="29" max="29" width="0.28515625" customWidth="1"/>
    <col min="30" max="30" width="18.28515625" bestFit="1" customWidth="1"/>
    <col min="31" max="31" width="18.7109375" bestFit="1" customWidth="1"/>
  </cols>
  <sheetData>
    <row r="1" spans="1:31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 spans="1:31" ht="21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31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31" ht="14.45" customHeight="1" x14ac:dyDescent="0.2">
      <c r="A4" s="1" t="s">
        <v>3</v>
      </c>
      <c r="B4" s="116" t="s">
        <v>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1:31" ht="14.45" customHeight="1" x14ac:dyDescent="0.2">
      <c r="A5" s="116" t="s">
        <v>5</v>
      </c>
      <c r="B5" s="116"/>
      <c r="C5" s="116" t="s">
        <v>6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</row>
    <row r="6" spans="1:31" ht="14.45" customHeight="1" x14ac:dyDescent="0.2">
      <c r="F6" s="112" t="s">
        <v>7</v>
      </c>
      <c r="G6" s="112"/>
      <c r="H6" s="112"/>
      <c r="I6" s="112"/>
      <c r="J6" s="112"/>
      <c r="L6" s="112" t="s">
        <v>8</v>
      </c>
      <c r="M6" s="112"/>
      <c r="N6" s="112"/>
      <c r="O6" s="112"/>
      <c r="P6" s="112"/>
      <c r="Q6" s="112"/>
      <c r="R6" s="112"/>
      <c r="T6" s="112" t="s">
        <v>9</v>
      </c>
      <c r="U6" s="112"/>
      <c r="V6" s="112"/>
      <c r="W6" s="112"/>
      <c r="X6" s="112"/>
      <c r="Y6" s="112"/>
      <c r="Z6" s="112"/>
      <c r="AA6" s="112"/>
      <c r="AB6" s="112"/>
    </row>
    <row r="7" spans="1:31" ht="14.45" customHeight="1" x14ac:dyDescent="0.2">
      <c r="F7" s="19"/>
      <c r="G7" s="3"/>
      <c r="H7" s="19"/>
      <c r="I7" s="3"/>
      <c r="J7" s="19"/>
      <c r="L7" s="115" t="s">
        <v>10</v>
      </c>
      <c r="M7" s="115"/>
      <c r="N7" s="115"/>
      <c r="O7" s="3"/>
      <c r="P7" s="115" t="s">
        <v>11</v>
      </c>
      <c r="Q7" s="115"/>
      <c r="R7" s="115"/>
      <c r="T7" s="19"/>
      <c r="U7" s="3"/>
      <c r="V7" s="19"/>
      <c r="W7" s="3"/>
      <c r="X7" s="19"/>
      <c r="Y7" s="3"/>
      <c r="Z7" s="19"/>
      <c r="AA7" s="3"/>
      <c r="AB7" s="3"/>
    </row>
    <row r="8" spans="1:31" ht="14.45" customHeight="1" x14ac:dyDescent="0.2">
      <c r="A8" s="112" t="s">
        <v>12</v>
      </c>
      <c r="B8" s="112"/>
      <c r="C8" s="112"/>
      <c r="E8" s="112" t="s">
        <v>13</v>
      </c>
      <c r="F8" s="112"/>
      <c r="H8" s="21" t="s">
        <v>14</v>
      </c>
      <c r="J8" s="21" t="s">
        <v>15</v>
      </c>
      <c r="L8" s="22" t="s">
        <v>13</v>
      </c>
      <c r="M8" s="3"/>
      <c r="N8" s="22" t="s">
        <v>14</v>
      </c>
      <c r="P8" s="22" t="s">
        <v>13</v>
      </c>
      <c r="Q8" s="3"/>
      <c r="R8" s="22" t="s">
        <v>16</v>
      </c>
      <c r="T8" s="21" t="s">
        <v>13</v>
      </c>
      <c r="V8" s="21" t="s">
        <v>17</v>
      </c>
      <c r="X8" s="21" t="s">
        <v>14</v>
      </c>
      <c r="Z8" s="21" t="s">
        <v>15</v>
      </c>
      <c r="AB8" s="2" t="s">
        <v>18</v>
      </c>
    </row>
    <row r="9" spans="1:31" ht="21.75" customHeight="1" x14ac:dyDescent="0.2">
      <c r="A9" s="113" t="s">
        <v>19</v>
      </c>
      <c r="B9" s="113"/>
      <c r="C9" s="113"/>
      <c r="E9" s="114">
        <v>142711254</v>
      </c>
      <c r="F9" s="114"/>
      <c r="G9" s="24"/>
      <c r="H9" s="25">
        <v>619586619235</v>
      </c>
      <c r="I9" s="24"/>
      <c r="J9" s="25">
        <v>636151061566.88904</v>
      </c>
      <c r="K9" s="24"/>
      <c r="L9" s="25">
        <v>3586960</v>
      </c>
      <c r="M9" s="24"/>
      <c r="N9" s="25">
        <v>15916318798</v>
      </c>
      <c r="O9" s="24"/>
      <c r="P9" s="25">
        <v>0</v>
      </c>
      <c r="Q9" s="24"/>
      <c r="R9" s="25">
        <v>0</v>
      </c>
      <c r="S9" s="24"/>
      <c r="T9" s="25">
        <v>146298214</v>
      </c>
      <c r="U9" s="24"/>
      <c r="V9" s="25">
        <v>4503</v>
      </c>
      <c r="W9" s="24"/>
      <c r="X9" s="25">
        <v>635502938033</v>
      </c>
      <c r="Y9" s="24"/>
      <c r="Z9" s="25">
        <v>658280184190</v>
      </c>
      <c r="AB9" s="29">
        <f>Z9/62922841430787*100</f>
        <v>1.0461704672286389</v>
      </c>
      <c r="AD9" s="48"/>
      <c r="AE9" s="47"/>
    </row>
    <row r="10" spans="1:31" ht="21.75" customHeight="1" x14ac:dyDescent="0.2">
      <c r="A10" s="108" t="s">
        <v>20</v>
      </c>
      <c r="B10" s="108"/>
      <c r="C10" s="108"/>
      <c r="E10" s="109">
        <v>20371982</v>
      </c>
      <c r="F10" s="109"/>
      <c r="G10" s="24"/>
      <c r="H10" s="26">
        <v>493831453022</v>
      </c>
      <c r="I10" s="24"/>
      <c r="J10" s="26">
        <v>889579019133.81604</v>
      </c>
      <c r="K10" s="24"/>
      <c r="L10" s="26">
        <v>78378</v>
      </c>
      <c r="M10" s="24"/>
      <c r="N10" s="26">
        <v>3403861390</v>
      </c>
      <c r="O10" s="24"/>
      <c r="P10" s="26">
        <v>0</v>
      </c>
      <c r="Q10" s="24"/>
      <c r="R10" s="26">
        <v>0</v>
      </c>
      <c r="S10" s="24"/>
      <c r="T10" s="26">
        <v>20450360</v>
      </c>
      <c r="U10" s="24"/>
      <c r="V10" s="26">
        <v>43300</v>
      </c>
      <c r="W10" s="24"/>
      <c r="X10" s="26">
        <v>497235314412</v>
      </c>
      <c r="Y10" s="24"/>
      <c r="Z10" s="26">
        <v>884827607553</v>
      </c>
      <c r="AB10" s="30">
        <f t="shared" ref="AB10:AB25" si="0">Z10/62922841430787*100</f>
        <v>1.4062105070799773</v>
      </c>
    </row>
    <row r="11" spans="1:31" ht="21.75" customHeight="1" x14ac:dyDescent="0.2">
      <c r="A11" s="108" t="s">
        <v>21</v>
      </c>
      <c r="B11" s="108"/>
      <c r="C11" s="108"/>
      <c r="E11" s="109">
        <v>28327870</v>
      </c>
      <c r="F11" s="109"/>
      <c r="G11" s="24"/>
      <c r="H11" s="26">
        <v>224874278037</v>
      </c>
      <c r="I11" s="24"/>
      <c r="J11" s="26">
        <v>187387976220.45599</v>
      </c>
      <c r="K11" s="24"/>
      <c r="L11" s="26">
        <v>253303</v>
      </c>
      <c r="M11" s="24"/>
      <c r="N11" s="26">
        <v>1779002121</v>
      </c>
      <c r="O11" s="24"/>
      <c r="P11" s="26">
        <v>-1354620</v>
      </c>
      <c r="Q11" s="24"/>
      <c r="R11" s="26">
        <v>9765315218</v>
      </c>
      <c r="S11" s="24"/>
      <c r="T11" s="26">
        <v>27226553</v>
      </c>
      <c r="U11" s="24"/>
      <c r="V11" s="26">
        <v>7670</v>
      </c>
      <c r="W11" s="24"/>
      <c r="X11" s="26">
        <v>215903446218</v>
      </c>
      <c r="Y11" s="24"/>
      <c r="Z11" s="26">
        <v>208668952487</v>
      </c>
      <c r="AB11" s="30">
        <f t="shared" si="0"/>
        <v>0.33162671573967112</v>
      </c>
    </row>
    <row r="12" spans="1:31" ht="21.75" customHeight="1" x14ac:dyDescent="0.2">
      <c r="A12" s="108" t="s">
        <v>22</v>
      </c>
      <c r="B12" s="108"/>
      <c r="C12" s="108"/>
      <c r="E12" s="109">
        <v>588698749</v>
      </c>
      <c r="F12" s="109"/>
      <c r="G12" s="24"/>
      <c r="H12" s="26">
        <v>4399922151249</v>
      </c>
      <c r="I12" s="24"/>
      <c r="J12" s="26">
        <v>6353114449868.21</v>
      </c>
      <c r="K12" s="24"/>
      <c r="L12" s="26">
        <v>52000</v>
      </c>
      <c r="M12" s="24"/>
      <c r="N12" s="26">
        <v>677011409</v>
      </c>
      <c r="O12" s="24"/>
      <c r="P12" s="26">
        <v>-2018895</v>
      </c>
      <c r="Q12" s="24"/>
      <c r="R12" s="26">
        <v>25694305382</v>
      </c>
      <c r="S12" s="24"/>
      <c r="T12" s="26">
        <v>586731854</v>
      </c>
      <c r="U12" s="24"/>
      <c r="V12" s="26">
        <v>13400</v>
      </c>
      <c r="W12" s="24"/>
      <c r="X12" s="26">
        <v>4385509983604</v>
      </c>
      <c r="Y12" s="24"/>
      <c r="Z12" s="26">
        <v>7856231566398</v>
      </c>
      <c r="AB12" s="30">
        <f t="shared" si="0"/>
        <v>12.485500317145705</v>
      </c>
    </row>
    <row r="13" spans="1:31" ht="21.75" customHeight="1" x14ac:dyDescent="0.2">
      <c r="A13" s="108" t="s">
        <v>23</v>
      </c>
      <c r="B13" s="108"/>
      <c r="C13" s="108"/>
      <c r="E13" s="109">
        <v>5604940</v>
      </c>
      <c r="F13" s="109"/>
      <c r="G13" s="24"/>
      <c r="H13" s="26">
        <v>129146512238</v>
      </c>
      <c r="I13" s="24"/>
      <c r="J13" s="26">
        <v>89834911139.423996</v>
      </c>
      <c r="K13" s="24"/>
      <c r="L13" s="26">
        <v>1699200</v>
      </c>
      <c r="M13" s="24"/>
      <c r="N13" s="26">
        <v>23541219825</v>
      </c>
      <c r="O13" s="24"/>
      <c r="P13" s="26">
        <v>-649600</v>
      </c>
      <c r="Q13" s="24"/>
      <c r="R13" s="26">
        <v>9336264970</v>
      </c>
      <c r="S13" s="24"/>
      <c r="T13" s="26">
        <v>6654540</v>
      </c>
      <c r="U13" s="24"/>
      <c r="V13" s="26">
        <v>14520</v>
      </c>
      <c r="W13" s="24"/>
      <c r="X13" s="26">
        <v>139052630974</v>
      </c>
      <c r="Y13" s="24"/>
      <c r="Z13" s="26">
        <v>96550486620</v>
      </c>
      <c r="AB13" s="30">
        <f t="shared" si="0"/>
        <v>0.15344266791607347</v>
      </c>
    </row>
    <row r="14" spans="1:31" ht="21.75" customHeight="1" x14ac:dyDescent="0.2">
      <c r="A14" s="108" t="s">
        <v>24</v>
      </c>
      <c r="B14" s="108"/>
      <c r="C14" s="108"/>
      <c r="E14" s="109">
        <v>4630787502</v>
      </c>
      <c r="F14" s="109"/>
      <c r="G14" s="24"/>
      <c r="H14" s="26">
        <v>27522451245307</v>
      </c>
      <c r="I14" s="24"/>
      <c r="J14" s="26">
        <v>25126065801996.699</v>
      </c>
      <c r="K14" s="24"/>
      <c r="L14" s="26">
        <v>2925019</v>
      </c>
      <c r="M14" s="24"/>
      <c r="N14" s="26">
        <v>15217764490</v>
      </c>
      <c r="O14" s="24"/>
      <c r="P14" s="26">
        <v>-1600000</v>
      </c>
      <c r="Q14" s="24"/>
      <c r="R14" s="26">
        <v>8741351584</v>
      </c>
      <c r="S14" s="24"/>
      <c r="T14" s="26">
        <v>4632112521</v>
      </c>
      <c r="U14" s="24"/>
      <c r="V14" s="26">
        <v>5510</v>
      </c>
      <c r="W14" s="24"/>
      <c r="X14" s="26">
        <v>27528160308175</v>
      </c>
      <c r="Y14" s="24"/>
      <c r="Z14" s="26">
        <v>25503542556317</v>
      </c>
      <c r="AB14" s="30">
        <f t="shared" si="0"/>
        <v>40.531454041804572</v>
      </c>
    </row>
    <row r="15" spans="1:31" ht="21.75" customHeight="1" x14ac:dyDescent="0.2">
      <c r="A15" s="108" t="s">
        <v>25</v>
      </c>
      <c r="B15" s="108"/>
      <c r="C15" s="108"/>
      <c r="E15" s="109">
        <v>36711594</v>
      </c>
      <c r="F15" s="109"/>
      <c r="G15" s="24"/>
      <c r="H15" s="26">
        <v>165469504265</v>
      </c>
      <c r="I15" s="24"/>
      <c r="J15" s="26">
        <v>161628352188.79501</v>
      </c>
      <c r="K15" s="24"/>
      <c r="L15" s="26">
        <v>486000</v>
      </c>
      <c r="M15" s="24"/>
      <c r="N15" s="26">
        <v>2083569674</v>
      </c>
      <c r="O15" s="24"/>
      <c r="P15" s="26">
        <v>-2886000</v>
      </c>
      <c r="Q15" s="24"/>
      <c r="R15" s="26">
        <v>13516074068</v>
      </c>
      <c r="S15" s="24"/>
      <c r="T15" s="26">
        <v>34311594</v>
      </c>
      <c r="U15" s="24"/>
      <c r="V15" s="26">
        <v>5009</v>
      </c>
      <c r="W15" s="24"/>
      <c r="X15" s="26">
        <v>154552705497</v>
      </c>
      <c r="Y15" s="24"/>
      <c r="Z15" s="26">
        <v>171736155597</v>
      </c>
      <c r="AB15" s="30">
        <f t="shared" si="0"/>
        <v>0.27293134208807779</v>
      </c>
    </row>
    <row r="16" spans="1:31" ht="21.75" customHeight="1" x14ac:dyDescent="0.2">
      <c r="A16" s="108" t="s">
        <v>26</v>
      </c>
      <c r="B16" s="108"/>
      <c r="C16" s="108"/>
      <c r="E16" s="109">
        <v>25726590</v>
      </c>
      <c r="F16" s="109"/>
      <c r="G16" s="24"/>
      <c r="H16" s="26">
        <v>68605443020</v>
      </c>
      <c r="I16" s="24"/>
      <c r="J16" s="26">
        <v>53676294908.860802</v>
      </c>
      <c r="K16" s="24"/>
      <c r="L16" s="26">
        <v>4991726</v>
      </c>
      <c r="M16" s="24"/>
      <c r="N16" s="26">
        <v>0</v>
      </c>
      <c r="O16" s="24"/>
      <c r="P16" s="26">
        <v>0</v>
      </c>
      <c r="Q16" s="24"/>
      <c r="R16" s="26">
        <v>0</v>
      </c>
      <c r="S16" s="24"/>
      <c r="T16" s="26">
        <v>30718316</v>
      </c>
      <c r="U16" s="24"/>
      <c r="V16" s="26">
        <v>1916</v>
      </c>
      <c r="W16" s="24"/>
      <c r="X16" s="26">
        <v>68605443020</v>
      </c>
      <c r="Y16" s="24"/>
      <c r="Z16" s="26">
        <v>58811562672</v>
      </c>
      <c r="AB16" s="30">
        <f t="shared" si="0"/>
        <v>9.3466158448503533E-2</v>
      </c>
    </row>
    <row r="17" spans="1:30" ht="21.75" customHeight="1" x14ac:dyDescent="0.2">
      <c r="A17" s="108" t="s">
        <v>27</v>
      </c>
      <c r="B17" s="108"/>
      <c r="C17" s="108"/>
      <c r="E17" s="109">
        <v>8145616</v>
      </c>
      <c r="F17" s="109"/>
      <c r="G17" s="24"/>
      <c r="H17" s="26">
        <v>130234765348</v>
      </c>
      <c r="I17" s="24"/>
      <c r="J17" s="26">
        <v>116312387991.994</v>
      </c>
      <c r="K17" s="24"/>
      <c r="L17" s="26">
        <v>96025</v>
      </c>
      <c r="M17" s="24"/>
      <c r="N17" s="26">
        <v>1360852381</v>
      </c>
      <c r="O17" s="24"/>
      <c r="P17" s="26">
        <v>-5728</v>
      </c>
      <c r="Q17" s="24"/>
      <c r="R17" s="26">
        <v>84881683</v>
      </c>
      <c r="S17" s="24"/>
      <c r="T17" s="26">
        <v>8235913</v>
      </c>
      <c r="U17" s="24"/>
      <c r="V17" s="26">
        <v>15280</v>
      </c>
      <c r="W17" s="24"/>
      <c r="X17" s="26">
        <v>131504043834</v>
      </c>
      <c r="Y17" s="24"/>
      <c r="Z17" s="26">
        <v>125749108629</v>
      </c>
      <c r="AB17" s="30">
        <f t="shared" si="0"/>
        <v>0.19984651959387398</v>
      </c>
    </row>
    <row r="18" spans="1:30" ht="21.75" customHeight="1" x14ac:dyDescent="0.2">
      <c r="A18" s="108" t="s">
        <v>28</v>
      </c>
      <c r="B18" s="108"/>
      <c r="C18" s="108"/>
      <c r="E18" s="109">
        <v>1429903516</v>
      </c>
      <c r="F18" s="109"/>
      <c r="G18" s="24"/>
      <c r="H18" s="26">
        <v>5465577933619</v>
      </c>
      <c r="I18" s="24"/>
      <c r="J18" s="26">
        <v>5518090440384.1201</v>
      </c>
      <c r="K18" s="24"/>
      <c r="L18" s="26">
        <v>46795057</v>
      </c>
      <c r="M18" s="24"/>
      <c r="N18" s="26">
        <v>179961139709</v>
      </c>
      <c r="O18" s="24"/>
      <c r="P18" s="26">
        <v>-6800000</v>
      </c>
      <c r="Q18" s="24"/>
      <c r="R18" s="26">
        <v>27172133579</v>
      </c>
      <c r="S18" s="24"/>
      <c r="T18" s="26">
        <v>1469898573</v>
      </c>
      <c r="U18" s="24"/>
      <c r="V18" s="26">
        <v>3927</v>
      </c>
      <c r="W18" s="24"/>
      <c r="X18" s="26">
        <v>5619542388544</v>
      </c>
      <c r="Y18" s="24"/>
      <c r="Z18" s="26">
        <v>5767904754619</v>
      </c>
      <c r="AB18" s="30">
        <f t="shared" si="0"/>
        <v>9.1666311048007909</v>
      </c>
      <c r="AD18" s="51"/>
    </row>
    <row r="19" spans="1:30" ht="21.75" customHeight="1" x14ac:dyDescent="0.2">
      <c r="A19" s="108" t="s">
        <v>29</v>
      </c>
      <c r="B19" s="108"/>
      <c r="C19" s="108"/>
      <c r="E19" s="109">
        <v>27099219</v>
      </c>
      <c r="F19" s="109"/>
      <c r="G19" s="24"/>
      <c r="H19" s="26">
        <v>96161608117</v>
      </c>
      <c r="I19" s="24"/>
      <c r="J19" s="26">
        <v>125536498979.744</v>
      </c>
      <c r="K19" s="24"/>
      <c r="L19" s="26">
        <v>503343</v>
      </c>
      <c r="M19" s="24"/>
      <c r="N19" s="26">
        <v>2402515006</v>
      </c>
      <c r="O19" s="24"/>
      <c r="P19" s="26">
        <v>-500000</v>
      </c>
      <c r="Q19" s="24"/>
      <c r="R19" s="26">
        <v>2442042672</v>
      </c>
      <c r="S19" s="24"/>
      <c r="T19" s="26">
        <v>27102562</v>
      </c>
      <c r="U19" s="24"/>
      <c r="V19" s="26">
        <v>5950</v>
      </c>
      <c r="W19" s="24"/>
      <c r="X19" s="26">
        <v>96785685303</v>
      </c>
      <c r="Y19" s="24"/>
      <c r="Z19" s="26">
        <v>161137686114</v>
      </c>
      <c r="AB19" s="30">
        <f t="shared" si="0"/>
        <v>0.25608774564201142</v>
      </c>
    </row>
    <row r="20" spans="1:30" ht="21.75" customHeight="1" x14ac:dyDescent="0.2">
      <c r="A20" s="108" t="s">
        <v>30</v>
      </c>
      <c r="B20" s="108"/>
      <c r="C20" s="108"/>
      <c r="E20" s="109">
        <v>132918399</v>
      </c>
      <c r="F20" s="109"/>
      <c r="G20" s="24"/>
      <c r="H20" s="26">
        <v>371190844316</v>
      </c>
      <c r="I20" s="24"/>
      <c r="J20" s="26">
        <v>416116854725.50897</v>
      </c>
      <c r="K20" s="24"/>
      <c r="L20" s="26">
        <v>0</v>
      </c>
      <c r="M20" s="24"/>
      <c r="N20" s="26">
        <v>0</v>
      </c>
      <c r="O20" s="24"/>
      <c r="P20" s="26">
        <v>0</v>
      </c>
      <c r="Q20" s="24"/>
      <c r="R20" s="26">
        <v>0</v>
      </c>
      <c r="S20" s="24"/>
      <c r="T20" s="26">
        <v>132918399</v>
      </c>
      <c r="U20" s="24"/>
      <c r="V20" s="26">
        <v>2895</v>
      </c>
      <c r="W20" s="24"/>
      <c r="X20" s="26">
        <v>371190844316</v>
      </c>
      <c r="Y20" s="24"/>
      <c r="Z20" s="26">
        <v>384506318043</v>
      </c>
      <c r="AB20" s="30">
        <f t="shared" si="0"/>
        <v>0.61107589755930514</v>
      </c>
    </row>
    <row r="21" spans="1:30" ht="21.75" customHeight="1" x14ac:dyDescent="0.2">
      <c r="A21" s="108" t="s">
        <v>31</v>
      </c>
      <c r="B21" s="108"/>
      <c r="C21" s="108"/>
      <c r="E21" s="109">
        <v>1197905447</v>
      </c>
      <c r="F21" s="109"/>
      <c r="G21" s="24"/>
      <c r="H21" s="26">
        <v>5883661845527</v>
      </c>
      <c r="I21" s="24"/>
      <c r="J21" s="26">
        <v>4517459276658.7002</v>
      </c>
      <c r="K21" s="24"/>
      <c r="L21" s="26">
        <v>4197344</v>
      </c>
      <c r="M21" s="24"/>
      <c r="N21" s="26">
        <v>17201130992</v>
      </c>
      <c r="O21" s="24"/>
      <c r="P21" s="26">
        <v>-11826392</v>
      </c>
      <c r="Q21" s="24"/>
      <c r="R21" s="26">
        <v>47903037195</v>
      </c>
      <c r="S21" s="24"/>
      <c r="T21" s="26">
        <v>1190276399</v>
      </c>
      <c r="U21" s="24"/>
      <c r="V21" s="26">
        <v>3615</v>
      </c>
      <c r="W21" s="24"/>
      <c r="X21" s="26">
        <v>5842784019570</v>
      </c>
      <c r="Y21" s="24"/>
      <c r="Z21" s="26">
        <v>4299579017006</v>
      </c>
      <c r="AB21" s="30">
        <f t="shared" si="0"/>
        <v>6.8330973605751604</v>
      </c>
    </row>
    <row r="22" spans="1:30" ht="21.75" customHeight="1" x14ac:dyDescent="0.2">
      <c r="A22" s="108" t="s">
        <v>32</v>
      </c>
      <c r="B22" s="108"/>
      <c r="C22" s="108"/>
      <c r="E22" s="109">
        <v>1092556</v>
      </c>
      <c r="F22" s="109"/>
      <c r="G22" s="24"/>
      <c r="H22" s="26">
        <v>15402050709</v>
      </c>
      <c r="I22" s="24"/>
      <c r="J22" s="26">
        <v>13384556560.214399</v>
      </c>
      <c r="K22" s="24"/>
      <c r="L22" s="26">
        <v>0</v>
      </c>
      <c r="M22" s="24"/>
      <c r="N22" s="26">
        <v>0</v>
      </c>
      <c r="O22" s="24"/>
      <c r="P22" s="26">
        <v>0</v>
      </c>
      <c r="Q22" s="24"/>
      <c r="R22" s="26">
        <v>0</v>
      </c>
      <c r="S22" s="24"/>
      <c r="T22" s="26">
        <v>1092556</v>
      </c>
      <c r="U22" s="24"/>
      <c r="V22" s="26">
        <v>12610</v>
      </c>
      <c r="W22" s="24"/>
      <c r="X22" s="26">
        <v>15402050709</v>
      </c>
      <c r="Y22" s="24"/>
      <c r="Z22" s="26">
        <v>13766660540</v>
      </c>
      <c r="AB22" s="30">
        <f t="shared" si="0"/>
        <v>2.1878637752147385E-2</v>
      </c>
    </row>
    <row r="23" spans="1:30" ht="21.75" customHeight="1" x14ac:dyDescent="0.2">
      <c r="A23" s="108" t="s">
        <v>33</v>
      </c>
      <c r="B23" s="108"/>
      <c r="C23" s="108"/>
      <c r="E23" s="109">
        <v>63920986</v>
      </c>
      <c r="F23" s="109"/>
      <c r="G23" s="24"/>
      <c r="H23" s="26">
        <v>489666929176</v>
      </c>
      <c r="I23" s="24"/>
      <c r="J23" s="26">
        <v>585709963484.36902</v>
      </c>
      <c r="K23" s="24"/>
      <c r="L23" s="26">
        <v>598600</v>
      </c>
      <c r="M23" s="24"/>
      <c r="N23" s="26">
        <v>5727088605</v>
      </c>
      <c r="O23" s="24"/>
      <c r="P23" s="26">
        <v>-8298600</v>
      </c>
      <c r="Q23" s="24"/>
      <c r="R23" s="26">
        <v>80687874984</v>
      </c>
      <c r="S23" s="24"/>
      <c r="T23" s="26">
        <v>56220986</v>
      </c>
      <c r="U23" s="24"/>
      <c r="V23" s="26">
        <v>10850</v>
      </c>
      <c r="W23" s="24"/>
      <c r="X23" s="26">
        <v>431782721455</v>
      </c>
      <c r="Y23" s="24"/>
      <c r="Z23" s="26">
        <v>609534099849</v>
      </c>
      <c r="AB23" s="30">
        <f t="shared" si="0"/>
        <v>0.96870085010300577</v>
      </c>
    </row>
    <row r="24" spans="1:30" ht="21.75" customHeight="1" x14ac:dyDescent="0.2">
      <c r="A24" s="108" t="s">
        <v>34</v>
      </c>
      <c r="B24" s="108"/>
      <c r="C24" s="108"/>
      <c r="E24" s="109">
        <v>189596</v>
      </c>
      <c r="F24" s="109"/>
      <c r="G24" s="24"/>
      <c r="H24" s="26">
        <v>584473382</v>
      </c>
      <c r="I24" s="24"/>
      <c r="J24" s="26">
        <v>560777644.83840001</v>
      </c>
      <c r="K24" s="24"/>
      <c r="L24" s="26">
        <v>102425</v>
      </c>
      <c r="M24" s="24"/>
      <c r="N24" s="26">
        <v>307192488</v>
      </c>
      <c r="O24" s="24"/>
      <c r="P24" s="26">
        <v>0</v>
      </c>
      <c r="Q24" s="24"/>
      <c r="R24" s="26">
        <v>0</v>
      </c>
      <c r="S24" s="24"/>
      <c r="T24" s="26">
        <v>292021</v>
      </c>
      <c r="U24" s="24"/>
      <c r="V24" s="26">
        <v>3139</v>
      </c>
      <c r="W24" s="24"/>
      <c r="X24" s="26">
        <v>891665870</v>
      </c>
      <c r="Y24" s="24"/>
      <c r="Z24" s="26">
        <v>915957262</v>
      </c>
      <c r="AB24" s="30">
        <f t="shared" si="0"/>
        <v>1.4556832482009287E-3</v>
      </c>
    </row>
    <row r="25" spans="1:30" ht="21.75" customHeight="1" x14ac:dyDescent="0.2">
      <c r="A25" s="110" t="s">
        <v>35</v>
      </c>
      <c r="B25" s="110"/>
      <c r="C25" s="110"/>
      <c r="D25" s="8"/>
      <c r="E25" s="109">
        <v>1558504684</v>
      </c>
      <c r="F25" s="111"/>
      <c r="G25" s="24"/>
      <c r="H25" s="27">
        <v>5175553558111</v>
      </c>
      <c r="I25" s="24"/>
      <c r="J25" s="27">
        <v>4904001374166.0596</v>
      </c>
      <c r="K25" s="24"/>
      <c r="L25" s="27">
        <v>3363527</v>
      </c>
      <c r="M25" s="24"/>
      <c r="N25" s="27">
        <v>10189635015</v>
      </c>
      <c r="O25" s="24"/>
      <c r="P25" s="27">
        <v>0</v>
      </c>
      <c r="Q25" s="24"/>
      <c r="R25" s="27">
        <v>0</v>
      </c>
      <c r="S25" s="24"/>
      <c r="T25" s="27">
        <v>1561868211</v>
      </c>
      <c r="U25" s="24"/>
      <c r="V25" s="27">
        <v>3245</v>
      </c>
      <c r="W25" s="24"/>
      <c r="X25" s="27">
        <v>5185743193126</v>
      </c>
      <c r="Y25" s="24"/>
      <c r="Z25" s="27">
        <v>5064410465313</v>
      </c>
      <c r="AB25" s="30">
        <f t="shared" si="0"/>
        <v>8.0486042113716056</v>
      </c>
    </row>
    <row r="26" spans="1:30" ht="21.75" customHeight="1" thickBot="1" x14ac:dyDescent="0.25">
      <c r="A26" s="107" t="s">
        <v>36</v>
      </c>
      <c r="B26" s="107"/>
      <c r="C26" s="107"/>
      <c r="D26" s="107"/>
      <c r="E26" s="24"/>
      <c r="F26" s="28">
        <f>SUM(E9:F25)</f>
        <v>9898620500</v>
      </c>
      <c r="G26" s="24"/>
      <c r="H26" s="28">
        <f>SUM(H9:H25)</f>
        <v>51251921214678</v>
      </c>
      <c r="I26" s="24"/>
      <c r="J26" s="28">
        <f>SUM(J9:J25)</f>
        <v>49694609997618.688</v>
      </c>
      <c r="K26" s="24"/>
      <c r="L26" s="28">
        <f>SUM(L9:L25)</f>
        <v>69728907</v>
      </c>
      <c r="M26" s="24"/>
      <c r="N26" s="28">
        <f>SUM(N9:N25)</f>
        <v>279768301903</v>
      </c>
      <c r="O26" s="24"/>
      <c r="P26" s="28">
        <f>SUM(P9:P25)</f>
        <v>-35939835</v>
      </c>
      <c r="Q26" s="24"/>
      <c r="R26" s="28">
        <f>SUM(R9:R25)</f>
        <v>225343281335</v>
      </c>
      <c r="S26" s="24"/>
      <c r="T26" s="28">
        <f>SUM(T9:T25)</f>
        <v>9932409572</v>
      </c>
      <c r="U26" s="24"/>
      <c r="V26" s="28"/>
      <c r="W26" s="24"/>
      <c r="X26" s="28">
        <f>SUM(X9:X25)</f>
        <v>51320149382660</v>
      </c>
      <c r="Y26" s="24"/>
      <c r="Z26" s="28">
        <f>SUM(Z9:Z25)</f>
        <v>51866153139209</v>
      </c>
      <c r="AB26" s="31">
        <f>SUM(AB9:AB25)</f>
        <v>82.428180228097332</v>
      </c>
    </row>
    <row r="27" spans="1:30" ht="13.5" thickTop="1" x14ac:dyDescent="0.2"/>
    <row r="29" spans="1:30" x14ac:dyDescent="0.2">
      <c r="Z29" s="97"/>
    </row>
    <row r="30" spans="1:30" x14ac:dyDescent="0.2">
      <c r="Z30" s="97"/>
    </row>
    <row r="31" spans="1:30" x14ac:dyDescent="0.2">
      <c r="Z31" s="49"/>
    </row>
  </sheetData>
  <mergeCells count="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D26"/>
    <mergeCell ref="A23:C23"/>
    <mergeCell ref="E23:F23"/>
    <mergeCell ref="A24:C24"/>
    <mergeCell ref="E24:F24"/>
    <mergeCell ref="A25:C25"/>
    <mergeCell ref="E25:F25"/>
  </mergeCells>
  <pageMargins left="0.39" right="0.39" top="0.39" bottom="0.39" header="0" footer="0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3"/>
  <sheetViews>
    <sheetView rightToLeft="1" view="pageBreakPreview" topLeftCell="F1" zoomScaleNormal="100" zoomScaleSheetLayoutView="100" workbookViewId="0">
      <selection activeCell="I28" sqref="I28"/>
    </sheetView>
  </sheetViews>
  <sheetFormatPr defaultRowHeight="12.75" x14ac:dyDescent="0.2"/>
  <cols>
    <col min="1" max="1" width="6.140625" bestFit="1" customWidth="1"/>
    <col min="2" max="2" width="22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22.140625" bestFit="1" customWidth="1"/>
    <col min="8" max="8" width="1.28515625" customWidth="1"/>
    <col min="9" max="9" width="22.140625" bestFit="1" customWidth="1"/>
    <col min="10" max="10" width="1.28515625" customWidth="1"/>
    <col min="11" max="11" width="15.28515625" bestFit="1" customWidth="1"/>
    <col min="12" max="12" width="1.28515625" customWidth="1"/>
    <col min="13" max="13" width="22.140625" bestFit="1" customWidth="1"/>
    <col min="14" max="14" width="1.28515625" customWidth="1"/>
    <col min="15" max="15" width="16" bestFit="1" customWidth="1"/>
    <col min="16" max="16" width="1.28515625" customWidth="1"/>
    <col min="17" max="17" width="22" bestFit="1" customWidth="1"/>
    <col min="18" max="18" width="1.28515625" customWidth="1"/>
    <col min="19" max="19" width="16.42578125" bestFit="1" customWidth="1"/>
    <col min="20" max="20" width="1.28515625" customWidth="1"/>
    <col min="21" max="21" width="22.42578125" bestFit="1" customWidth="1"/>
    <col min="22" max="22" width="1.28515625" customWidth="1"/>
    <col min="23" max="23" width="22" bestFit="1" customWidth="1"/>
    <col min="24" max="24" width="1.28515625" customWidth="1"/>
    <col min="25" max="25" width="22.140625" bestFit="1" customWidth="1"/>
    <col min="26" max="26" width="1.28515625" customWidth="1"/>
    <col min="27" max="27" width="18.28515625" bestFit="1" customWidth="1"/>
    <col min="28" max="28" width="0.28515625" customWidth="1"/>
    <col min="29" max="29" width="17.5703125" bestFit="1" customWidth="1"/>
    <col min="30" max="30" width="18.7109375" bestFit="1" customWidth="1"/>
  </cols>
  <sheetData>
    <row r="1" spans="1:30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30" ht="21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0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0" ht="14.45" customHeight="1" x14ac:dyDescent="0.2"/>
    <row r="5" spans="1:30" ht="14.45" customHeight="1" x14ac:dyDescent="0.2">
      <c r="A5" s="1" t="s">
        <v>39</v>
      </c>
      <c r="B5" s="116" t="s">
        <v>40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1:30" ht="14.45" customHeight="1" x14ac:dyDescent="0.2">
      <c r="E6" s="112" t="s">
        <v>7</v>
      </c>
      <c r="F6" s="112"/>
      <c r="G6" s="112"/>
      <c r="H6" s="112"/>
      <c r="I6" s="112"/>
      <c r="K6" s="112" t="s">
        <v>8</v>
      </c>
      <c r="L6" s="112"/>
      <c r="M6" s="112"/>
      <c r="N6" s="112"/>
      <c r="O6" s="112"/>
      <c r="P6" s="112"/>
      <c r="Q6" s="112"/>
      <c r="S6" s="112" t="s">
        <v>9</v>
      </c>
      <c r="T6" s="112"/>
      <c r="U6" s="112"/>
      <c r="V6" s="112"/>
      <c r="W6" s="112"/>
      <c r="X6" s="112"/>
      <c r="Y6" s="112"/>
      <c r="Z6" s="112"/>
      <c r="AA6" s="112"/>
    </row>
    <row r="7" spans="1:30" ht="14.45" customHeight="1" x14ac:dyDescent="0.2">
      <c r="E7" s="3"/>
      <c r="F7" s="3"/>
      <c r="G7" s="3"/>
      <c r="H7" s="3"/>
      <c r="I7" s="3"/>
      <c r="K7" s="115" t="s">
        <v>41</v>
      </c>
      <c r="L7" s="115"/>
      <c r="M7" s="115"/>
      <c r="N7" s="3"/>
      <c r="O7" s="115" t="s">
        <v>42</v>
      </c>
      <c r="P7" s="115"/>
      <c r="Q7" s="115"/>
      <c r="S7" s="3"/>
      <c r="T7" s="3"/>
      <c r="U7" s="3"/>
      <c r="V7" s="3"/>
      <c r="W7" s="3"/>
      <c r="X7" s="3"/>
      <c r="Y7" s="3"/>
      <c r="Z7" s="3"/>
      <c r="AA7" s="3"/>
    </row>
    <row r="8" spans="1:30" ht="19.5" customHeight="1" x14ac:dyDescent="0.2">
      <c r="A8" s="112" t="s">
        <v>43</v>
      </c>
      <c r="B8" s="112"/>
      <c r="D8" s="112" t="s">
        <v>44</v>
      </c>
      <c r="E8" s="11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45</v>
      </c>
      <c r="W8" s="2" t="s">
        <v>14</v>
      </c>
      <c r="Y8" s="2" t="s">
        <v>15</v>
      </c>
      <c r="AA8" s="2" t="s">
        <v>18</v>
      </c>
    </row>
    <row r="9" spans="1:30" ht="21.75" customHeight="1" x14ac:dyDescent="0.2">
      <c r="A9" s="113" t="s">
        <v>46</v>
      </c>
      <c r="B9" s="113"/>
      <c r="D9" s="114">
        <v>45482774</v>
      </c>
      <c r="E9" s="114"/>
      <c r="F9" s="24"/>
      <c r="G9" s="25">
        <v>1359747007451</v>
      </c>
      <c r="H9" s="24"/>
      <c r="I9" s="25">
        <v>2049024049607.1899</v>
      </c>
      <c r="J9" s="24"/>
      <c r="K9" s="25">
        <v>0</v>
      </c>
      <c r="L9" s="24"/>
      <c r="M9" s="25">
        <v>0</v>
      </c>
      <c r="N9" s="24"/>
      <c r="O9" s="25">
        <v>-11055000</v>
      </c>
      <c r="P9" s="24"/>
      <c r="Q9" s="25">
        <v>507794325732</v>
      </c>
      <c r="R9" s="24"/>
      <c r="S9" s="25">
        <v>34427774</v>
      </c>
      <c r="T9" s="24"/>
      <c r="U9" s="25">
        <v>46133</v>
      </c>
      <c r="V9" s="24"/>
      <c r="W9" s="25">
        <v>1032286072522</v>
      </c>
      <c r="X9" s="24"/>
      <c r="Y9" s="25">
        <v>1587958699846</v>
      </c>
      <c r="AA9" s="29">
        <f>Y9/62922841430787*100</f>
        <v>2.5236601903820586</v>
      </c>
      <c r="AC9" s="48"/>
      <c r="AD9" s="47"/>
    </row>
    <row r="10" spans="1:30" ht="21.75" customHeight="1" x14ac:dyDescent="0.2">
      <c r="A10" s="108" t="s">
        <v>47</v>
      </c>
      <c r="B10" s="108"/>
      <c r="D10" s="109">
        <v>24542450</v>
      </c>
      <c r="E10" s="109"/>
      <c r="F10" s="24"/>
      <c r="G10" s="26">
        <v>392250032205</v>
      </c>
      <c r="H10" s="24"/>
      <c r="I10" s="26">
        <v>405856010726.93799</v>
      </c>
      <c r="J10" s="24"/>
      <c r="K10" s="26">
        <v>0</v>
      </c>
      <c r="L10" s="24"/>
      <c r="M10" s="26">
        <v>0</v>
      </c>
      <c r="N10" s="24"/>
      <c r="O10" s="26">
        <v>-24542450</v>
      </c>
      <c r="P10" s="24"/>
      <c r="Q10" s="26">
        <v>411401564481</v>
      </c>
      <c r="R10" s="24"/>
      <c r="S10" s="26">
        <v>0</v>
      </c>
      <c r="T10" s="24"/>
      <c r="U10" s="26">
        <v>0</v>
      </c>
      <c r="V10" s="24"/>
      <c r="W10" s="26">
        <v>0</v>
      </c>
      <c r="X10" s="24"/>
      <c r="Y10" s="26">
        <v>0</v>
      </c>
      <c r="AA10" s="30">
        <f t="shared" ref="AA10:AA17" si="0">Y10/62922841430787*100</f>
        <v>0</v>
      </c>
      <c r="AC10" s="47"/>
    </row>
    <row r="11" spans="1:30" ht="21.75" customHeight="1" x14ac:dyDescent="0.2">
      <c r="A11" s="108" t="s">
        <v>48</v>
      </c>
      <c r="B11" s="108"/>
      <c r="D11" s="109">
        <v>39600000</v>
      </c>
      <c r="E11" s="109"/>
      <c r="F11" s="24"/>
      <c r="G11" s="26">
        <v>1131595534174</v>
      </c>
      <c r="H11" s="24"/>
      <c r="I11" s="26">
        <v>1155588486525</v>
      </c>
      <c r="J11" s="24"/>
      <c r="K11" s="26">
        <v>0</v>
      </c>
      <c r="L11" s="24"/>
      <c r="M11" s="26">
        <v>0</v>
      </c>
      <c r="N11" s="24"/>
      <c r="O11" s="26">
        <v>-879000</v>
      </c>
      <c r="P11" s="24"/>
      <c r="Q11" s="26">
        <v>25810735624</v>
      </c>
      <c r="R11" s="24"/>
      <c r="S11" s="26">
        <v>38721000</v>
      </c>
      <c r="T11" s="24"/>
      <c r="U11" s="26">
        <v>29919</v>
      </c>
      <c r="V11" s="24"/>
      <c r="W11" s="26">
        <v>1106453178869</v>
      </c>
      <c r="X11" s="24"/>
      <c r="Y11" s="26">
        <v>1158276381447</v>
      </c>
      <c r="AA11" s="30">
        <f t="shared" si="0"/>
        <v>1.8407884245358896</v>
      </c>
      <c r="AC11" s="47"/>
    </row>
    <row r="12" spans="1:30" ht="21.75" customHeight="1" x14ac:dyDescent="0.2">
      <c r="A12" s="108" t="s">
        <v>49</v>
      </c>
      <c r="B12" s="108"/>
      <c r="D12" s="109">
        <v>34820000</v>
      </c>
      <c r="E12" s="109"/>
      <c r="F12" s="24"/>
      <c r="G12" s="26">
        <v>352009039288</v>
      </c>
      <c r="H12" s="24"/>
      <c r="I12" s="26">
        <v>352416769463.75</v>
      </c>
      <c r="J12" s="24"/>
      <c r="K12" s="26">
        <v>0</v>
      </c>
      <c r="L12" s="24"/>
      <c r="M12" s="26">
        <v>0</v>
      </c>
      <c r="N12" s="24"/>
      <c r="O12" s="26">
        <v>-33820000</v>
      </c>
      <c r="P12" s="24"/>
      <c r="Q12" s="26">
        <v>340222556335</v>
      </c>
      <c r="R12" s="24"/>
      <c r="S12" s="26">
        <v>1000000</v>
      </c>
      <c r="T12" s="24"/>
      <c r="U12" s="26">
        <v>10114</v>
      </c>
      <c r="V12" s="24"/>
      <c r="W12" s="26">
        <v>10164905557</v>
      </c>
      <c r="X12" s="24"/>
      <c r="Y12" s="26">
        <v>10112103625</v>
      </c>
      <c r="AA12" s="30">
        <f t="shared" si="0"/>
        <v>1.6070640478184656E-2</v>
      </c>
      <c r="AC12" s="47"/>
    </row>
    <row r="13" spans="1:30" ht="21.75" customHeight="1" x14ac:dyDescent="0.2">
      <c r="A13" s="108" t="s">
        <v>50</v>
      </c>
      <c r="B13" s="108"/>
      <c r="D13" s="109">
        <v>3200000</v>
      </c>
      <c r="E13" s="109"/>
      <c r="F13" s="24"/>
      <c r="G13" s="26">
        <v>77814661561</v>
      </c>
      <c r="H13" s="24"/>
      <c r="I13" s="26">
        <v>81882244200</v>
      </c>
      <c r="J13" s="24"/>
      <c r="K13" s="26">
        <v>0</v>
      </c>
      <c r="L13" s="24"/>
      <c r="M13" s="26">
        <v>0</v>
      </c>
      <c r="N13" s="24"/>
      <c r="O13" s="26">
        <v>0</v>
      </c>
      <c r="P13" s="24"/>
      <c r="Q13" s="26">
        <v>0</v>
      </c>
      <c r="R13" s="24"/>
      <c r="S13" s="26">
        <v>3200000</v>
      </c>
      <c r="T13" s="24"/>
      <c r="U13" s="26">
        <v>26223</v>
      </c>
      <c r="V13" s="24"/>
      <c r="W13" s="26">
        <v>77814661561</v>
      </c>
      <c r="X13" s="24"/>
      <c r="Y13" s="26">
        <v>83897866199</v>
      </c>
      <c r="AA13" s="30">
        <f t="shared" si="0"/>
        <v>0.13333451619676903</v>
      </c>
      <c r="AC13" s="47"/>
    </row>
    <row r="14" spans="1:30" ht="21.75" customHeight="1" x14ac:dyDescent="0.2">
      <c r="A14" s="108" t="s">
        <v>51</v>
      </c>
      <c r="B14" s="108"/>
      <c r="D14" s="109">
        <v>36000000</v>
      </c>
      <c r="E14" s="109"/>
      <c r="F14" s="24"/>
      <c r="G14" s="26">
        <v>449004172464</v>
      </c>
      <c r="H14" s="24"/>
      <c r="I14" s="26">
        <v>454918686750</v>
      </c>
      <c r="J14" s="24"/>
      <c r="K14" s="26">
        <v>0</v>
      </c>
      <c r="L14" s="24"/>
      <c r="M14" s="26">
        <v>0</v>
      </c>
      <c r="N14" s="24"/>
      <c r="O14" s="26">
        <v>0</v>
      </c>
      <c r="P14" s="24"/>
      <c r="Q14" s="26">
        <v>0</v>
      </c>
      <c r="R14" s="24"/>
      <c r="S14" s="26">
        <v>36000000</v>
      </c>
      <c r="T14" s="24"/>
      <c r="U14" s="26">
        <v>12953</v>
      </c>
      <c r="V14" s="24"/>
      <c r="W14" s="26">
        <v>449004172464</v>
      </c>
      <c r="X14" s="24"/>
      <c r="Y14" s="26">
        <v>466220567249</v>
      </c>
      <c r="AA14" s="30">
        <f t="shared" si="0"/>
        <v>0.74094010481365002</v>
      </c>
      <c r="AC14" s="47"/>
    </row>
    <row r="15" spans="1:30" ht="21.75" customHeight="1" x14ac:dyDescent="0.2">
      <c r="A15" s="108" t="s">
        <v>52</v>
      </c>
      <c r="B15" s="108"/>
      <c r="D15" s="109">
        <v>2550000</v>
      </c>
      <c r="E15" s="109"/>
      <c r="F15" s="24"/>
      <c r="G15" s="26">
        <v>61573489735</v>
      </c>
      <c r="H15" s="24"/>
      <c r="I15" s="26">
        <v>75111463959.375</v>
      </c>
      <c r="J15" s="24"/>
      <c r="K15" s="26">
        <v>0</v>
      </c>
      <c r="L15" s="24"/>
      <c r="M15" s="26">
        <v>0</v>
      </c>
      <c r="N15" s="24"/>
      <c r="O15" s="26">
        <v>-2550000</v>
      </c>
      <c r="P15" s="24"/>
      <c r="Q15" s="26">
        <v>76358949908</v>
      </c>
      <c r="R15" s="24"/>
      <c r="S15" s="26">
        <v>0</v>
      </c>
      <c r="T15" s="24"/>
      <c r="U15" s="26">
        <v>0</v>
      </c>
      <c r="V15" s="24"/>
      <c r="W15" s="26">
        <v>0</v>
      </c>
      <c r="X15" s="24"/>
      <c r="Y15" s="26">
        <v>0</v>
      </c>
      <c r="AA15" s="30">
        <f t="shared" si="0"/>
        <v>0</v>
      </c>
    </row>
    <row r="16" spans="1:30" ht="21.75" customHeight="1" x14ac:dyDescent="0.2">
      <c r="A16" s="108" t="s">
        <v>53</v>
      </c>
      <c r="B16" s="108"/>
      <c r="D16" s="109">
        <v>0</v>
      </c>
      <c r="E16" s="109"/>
      <c r="F16" s="24"/>
      <c r="G16" s="26">
        <v>0</v>
      </c>
      <c r="H16" s="24"/>
      <c r="I16" s="26">
        <v>0</v>
      </c>
      <c r="J16" s="24"/>
      <c r="K16" s="26">
        <v>31000000</v>
      </c>
      <c r="L16" s="24"/>
      <c r="M16" s="26">
        <v>380176269666</v>
      </c>
      <c r="N16" s="24"/>
      <c r="O16" s="26">
        <v>0</v>
      </c>
      <c r="P16" s="24"/>
      <c r="Q16" s="26">
        <v>0</v>
      </c>
      <c r="R16" s="24"/>
      <c r="S16" s="26">
        <v>31000000</v>
      </c>
      <c r="T16" s="24"/>
      <c r="U16" s="26">
        <v>12294</v>
      </c>
      <c r="V16" s="24"/>
      <c r="W16" s="26">
        <v>380176269666</v>
      </c>
      <c r="X16" s="24"/>
      <c r="Y16" s="26">
        <v>381042541124</v>
      </c>
      <c r="AA16" s="30">
        <f t="shared" si="0"/>
        <v>0.60557109701273415</v>
      </c>
      <c r="AC16" s="47"/>
    </row>
    <row r="17" spans="1:29" ht="21.75" customHeight="1" x14ac:dyDescent="0.2">
      <c r="A17" s="110" t="s">
        <v>54</v>
      </c>
      <c r="B17" s="110"/>
      <c r="D17" s="111">
        <v>0</v>
      </c>
      <c r="E17" s="111"/>
      <c r="F17" s="24"/>
      <c r="G17" s="27">
        <v>0</v>
      </c>
      <c r="H17" s="24"/>
      <c r="I17" s="27">
        <v>0</v>
      </c>
      <c r="J17" s="24"/>
      <c r="K17" s="27">
        <v>34500000</v>
      </c>
      <c r="L17" s="24"/>
      <c r="M17" s="27">
        <v>813548771693</v>
      </c>
      <c r="N17" s="24"/>
      <c r="O17" s="27">
        <v>0</v>
      </c>
      <c r="P17" s="24"/>
      <c r="Q17" s="27">
        <v>0</v>
      </c>
      <c r="R17" s="24"/>
      <c r="S17" s="27">
        <v>34500000</v>
      </c>
      <c r="T17" s="24"/>
      <c r="U17" s="27">
        <v>23770</v>
      </c>
      <c r="V17" s="24"/>
      <c r="W17" s="27">
        <v>813548771693</v>
      </c>
      <c r="X17" s="24"/>
      <c r="Y17" s="27">
        <v>819911237809</v>
      </c>
      <c r="AA17" s="30">
        <f t="shared" si="0"/>
        <v>1.3030422961920349</v>
      </c>
      <c r="AC17" s="47"/>
    </row>
    <row r="18" spans="1:29" ht="21.75" customHeight="1" x14ac:dyDescent="0.2">
      <c r="A18" s="107" t="s">
        <v>36</v>
      </c>
      <c r="B18" s="107"/>
      <c r="D18" s="117">
        <f>SUM(D9:E17)</f>
        <v>186195224</v>
      </c>
      <c r="E18" s="117"/>
      <c r="F18" s="24"/>
      <c r="G18" s="28">
        <f>SUM(G9:G17)</f>
        <v>3823993936878</v>
      </c>
      <c r="H18" s="24"/>
      <c r="I18" s="28">
        <f>SUM(I9:I17)</f>
        <v>4574797711232.2529</v>
      </c>
      <c r="J18" s="24"/>
      <c r="K18" s="28">
        <f>SUM(K9:K17)</f>
        <v>65500000</v>
      </c>
      <c r="L18" s="24"/>
      <c r="M18" s="28">
        <f>SUM(M9:M17)</f>
        <v>1193725041359</v>
      </c>
      <c r="N18" s="24"/>
      <c r="O18" s="28">
        <f>SUM(O9:O17)</f>
        <v>-72846450</v>
      </c>
      <c r="P18" s="24"/>
      <c r="Q18" s="28">
        <f>SUM(Q9:Q17)</f>
        <v>1361588132080</v>
      </c>
      <c r="R18" s="24"/>
      <c r="S18" s="28">
        <f>SUM(S9:S17)</f>
        <v>178848774</v>
      </c>
      <c r="T18" s="24"/>
      <c r="U18" s="28"/>
      <c r="V18" s="24"/>
      <c r="W18" s="28">
        <f>SUM(W9:W17)</f>
        <v>3869448032332</v>
      </c>
      <c r="X18" s="24"/>
      <c r="Y18" s="28">
        <f>SUM(Y9:Y17)</f>
        <v>4507419397299</v>
      </c>
      <c r="AA18" s="31">
        <f>SUM(AA9:AA17)</f>
        <v>7.1634072696113211</v>
      </c>
      <c r="AC18" s="47"/>
    </row>
    <row r="20" spans="1:29" x14ac:dyDescent="0.2">
      <c r="W20" s="51"/>
      <c r="Y20" s="47"/>
    </row>
    <row r="21" spans="1:29" x14ac:dyDescent="0.2">
      <c r="Y21" s="47"/>
    </row>
    <row r="22" spans="1:29" x14ac:dyDescent="0.2">
      <c r="Y22" s="47"/>
    </row>
    <row r="23" spans="1:29" x14ac:dyDescent="0.2">
      <c r="Y23" s="47"/>
    </row>
  </sheetData>
  <mergeCells count="3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view="pageBreakPreview" topLeftCell="C1" zoomScale="90" zoomScaleNormal="100" zoomScaleSheetLayoutView="90" workbookViewId="0">
      <selection activeCell="L32" sqref="L3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8.7109375" bestFit="1" customWidth="1"/>
    <col min="7" max="7" width="1.28515625" customWidth="1"/>
    <col min="8" max="8" width="16" bestFit="1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</row>
    <row r="2" spans="1:38" ht="21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</row>
    <row r="3" spans="1:38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</row>
    <row r="4" spans="1:38" ht="14.45" customHeight="1" x14ac:dyDescent="0.2"/>
    <row r="5" spans="1:38" ht="14.45" customHeight="1" x14ac:dyDescent="0.2">
      <c r="A5" s="1" t="s">
        <v>55</v>
      </c>
      <c r="B5" s="116" t="s">
        <v>56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4.45" customHeight="1" x14ac:dyDescent="0.2">
      <c r="A6" s="112" t="s">
        <v>57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 t="s">
        <v>7</v>
      </c>
      <c r="Q6" s="112"/>
      <c r="R6" s="112"/>
      <c r="S6" s="112"/>
      <c r="T6" s="112"/>
      <c r="V6" s="112" t="s">
        <v>8</v>
      </c>
      <c r="W6" s="112"/>
      <c r="X6" s="112"/>
      <c r="Y6" s="112"/>
      <c r="Z6" s="112"/>
      <c r="AA6" s="112"/>
      <c r="AB6" s="112"/>
      <c r="AD6" s="112" t="s">
        <v>9</v>
      </c>
      <c r="AE6" s="112"/>
      <c r="AF6" s="112"/>
      <c r="AG6" s="112"/>
      <c r="AH6" s="112"/>
      <c r="AI6" s="112"/>
      <c r="AJ6" s="112"/>
      <c r="AK6" s="112"/>
      <c r="AL6" s="11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15" t="s">
        <v>10</v>
      </c>
      <c r="W7" s="115"/>
      <c r="X7" s="115"/>
      <c r="Y7" s="3"/>
      <c r="Z7" s="115" t="s">
        <v>11</v>
      </c>
      <c r="AA7" s="115"/>
      <c r="AB7" s="115"/>
      <c r="AD7" s="3"/>
      <c r="AE7" s="3"/>
      <c r="AF7" s="3"/>
      <c r="AG7" s="3"/>
      <c r="AH7" s="3"/>
      <c r="AI7" s="3"/>
      <c r="AJ7" s="3"/>
      <c r="AK7" s="3"/>
      <c r="AL7" s="3"/>
    </row>
    <row r="8" spans="1:38" ht="25.5" customHeight="1" x14ac:dyDescent="0.2">
      <c r="A8" s="112" t="s">
        <v>58</v>
      </c>
      <c r="B8" s="112"/>
      <c r="D8" s="2" t="s">
        <v>59</v>
      </c>
      <c r="F8" s="2" t="s">
        <v>60</v>
      </c>
      <c r="H8" s="2" t="s">
        <v>61</v>
      </c>
      <c r="J8" s="2" t="s">
        <v>62</v>
      </c>
      <c r="L8" s="2" t="s">
        <v>63</v>
      </c>
      <c r="N8" s="2" t="s">
        <v>38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118" t="s">
        <v>64</v>
      </c>
      <c r="B9" s="118"/>
      <c r="D9" s="12" t="s">
        <v>65</v>
      </c>
      <c r="F9" s="12" t="s">
        <v>65</v>
      </c>
      <c r="H9" s="12" t="s">
        <v>66</v>
      </c>
      <c r="J9" s="12" t="s">
        <v>67</v>
      </c>
      <c r="L9" s="13">
        <v>18</v>
      </c>
      <c r="N9" s="13">
        <v>18</v>
      </c>
      <c r="P9" s="14">
        <v>0</v>
      </c>
      <c r="R9" s="14">
        <v>0</v>
      </c>
      <c r="T9" s="14">
        <v>0</v>
      </c>
      <c r="V9" s="14">
        <v>100</v>
      </c>
      <c r="X9" s="14">
        <v>92061593</v>
      </c>
      <c r="Z9" s="14">
        <v>100</v>
      </c>
      <c r="AB9" s="14">
        <v>96524572</v>
      </c>
      <c r="AD9" s="14">
        <v>0</v>
      </c>
      <c r="AF9" s="14">
        <v>0</v>
      </c>
      <c r="AH9" s="14">
        <v>0</v>
      </c>
      <c r="AJ9" s="14">
        <v>0</v>
      </c>
      <c r="AL9" s="13">
        <v>0</v>
      </c>
    </row>
    <row r="10" spans="1:38" ht="21.75" customHeight="1" x14ac:dyDescent="0.2">
      <c r="A10" s="107" t="s">
        <v>36</v>
      </c>
      <c r="B10" s="107"/>
      <c r="D10" s="10"/>
      <c r="F10" s="10"/>
      <c r="H10" s="10"/>
      <c r="J10" s="10"/>
      <c r="L10" s="10"/>
      <c r="N10" s="10"/>
      <c r="P10" s="10">
        <v>0</v>
      </c>
      <c r="R10" s="10">
        <v>0</v>
      </c>
      <c r="T10" s="10">
        <v>0</v>
      </c>
      <c r="V10" s="10">
        <f>SUM(V9)</f>
        <v>100</v>
      </c>
      <c r="X10" s="10">
        <f>SUM(X9)</f>
        <v>92061593</v>
      </c>
      <c r="Z10" s="10">
        <f>SUM(Z9)</f>
        <v>100</v>
      </c>
      <c r="AB10" s="10">
        <f>SUM(AB9)</f>
        <v>96524572</v>
      </c>
      <c r="AD10" s="10">
        <v>0</v>
      </c>
      <c r="AF10" s="10"/>
      <c r="AH10" s="10">
        <v>0</v>
      </c>
      <c r="AJ10" s="10">
        <v>0</v>
      </c>
      <c r="AL10" s="11">
        <v>0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3"/>
  <sheetViews>
    <sheetView rightToLeft="1" view="pageBreakPreview" topLeftCell="A11" zoomScale="90" zoomScaleNormal="100" zoomScaleSheetLayoutView="90" workbookViewId="0">
      <selection activeCell="F40" sqref="F40"/>
    </sheetView>
  </sheetViews>
  <sheetFormatPr defaultRowHeight="12.75" x14ac:dyDescent="0.2"/>
  <cols>
    <col min="1" max="1" width="10" customWidth="1"/>
    <col min="2" max="2" width="50.85546875" customWidth="1"/>
    <col min="3" max="3" width="1.28515625" customWidth="1"/>
    <col min="4" max="4" width="18.85546875" customWidth="1"/>
    <col min="5" max="5" width="1.28515625" customWidth="1"/>
    <col min="6" max="6" width="20.42578125" customWidth="1"/>
    <col min="7" max="7" width="1.28515625" customWidth="1"/>
    <col min="8" max="8" width="19.140625" customWidth="1"/>
    <col min="9" max="9" width="1.28515625" customWidth="1"/>
    <col min="10" max="10" width="19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1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4.45" customHeight="1" x14ac:dyDescent="0.2"/>
    <row r="5" spans="1:12" ht="14.45" customHeight="1" x14ac:dyDescent="0.2">
      <c r="A5" s="1" t="s">
        <v>68</v>
      </c>
      <c r="B5" s="116" t="s">
        <v>69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14.45" customHeight="1" x14ac:dyDescent="0.2">
      <c r="D6" s="2" t="s">
        <v>7</v>
      </c>
      <c r="F6" s="112" t="s">
        <v>8</v>
      </c>
      <c r="G6" s="112"/>
      <c r="H6" s="11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112" t="s">
        <v>70</v>
      </c>
      <c r="B8" s="112"/>
      <c r="D8" s="2" t="s">
        <v>71</v>
      </c>
      <c r="F8" s="2" t="s">
        <v>72</v>
      </c>
      <c r="H8" s="2" t="s">
        <v>73</v>
      </c>
      <c r="J8" s="2" t="s">
        <v>71</v>
      </c>
      <c r="L8" s="2" t="s">
        <v>18</v>
      </c>
    </row>
    <row r="9" spans="1:12" ht="21.75" customHeight="1" x14ac:dyDescent="0.2">
      <c r="A9" s="113" t="s">
        <v>74</v>
      </c>
      <c r="B9" s="113"/>
      <c r="D9" s="32">
        <v>1223084492</v>
      </c>
      <c r="E9" s="23"/>
      <c r="F9" s="32">
        <v>38826808629</v>
      </c>
      <c r="G9" s="23"/>
      <c r="H9" s="32">
        <v>39953581062</v>
      </c>
      <c r="I9" s="23"/>
      <c r="J9" s="32">
        <v>96312059</v>
      </c>
      <c r="K9" s="23"/>
      <c r="L9" s="29">
        <f>J9/62922841430787*100</f>
        <v>1.5306374729745799E-4</v>
      </c>
    </row>
    <row r="10" spans="1:12" ht="21.75" customHeight="1" x14ac:dyDescent="0.2">
      <c r="A10" s="108" t="s">
        <v>75</v>
      </c>
      <c r="B10" s="108"/>
      <c r="D10" s="33">
        <v>24116461</v>
      </c>
      <c r="E10" s="23"/>
      <c r="F10" s="33">
        <v>1199008152</v>
      </c>
      <c r="G10" s="23"/>
      <c r="H10" s="33">
        <v>1135411774</v>
      </c>
      <c r="I10" s="23"/>
      <c r="J10" s="33">
        <v>87712839</v>
      </c>
      <c r="K10" s="23"/>
      <c r="L10" s="30">
        <f>J10/62922841430787*100</f>
        <v>1.3939745409698504E-4</v>
      </c>
    </row>
    <row r="11" spans="1:12" ht="21.75" customHeight="1" x14ac:dyDescent="0.2">
      <c r="A11" s="108" t="s">
        <v>76</v>
      </c>
      <c r="B11" s="108"/>
      <c r="D11" s="33">
        <v>1170678</v>
      </c>
      <c r="E11" s="23"/>
      <c r="F11" s="33">
        <v>0</v>
      </c>
      <c r="G11" s="23"/>
      <c r="H11" s="33">
        <v>0</v>
      </c>
      <c r="I11" s="23"/>
      <c r="J11" s="33">
        <v>1170678</v>
      </c>
      <c r="K11" s="23"/>
      <c r="L11" s="30">
        <f t="shared" ref="L11:L31" si="0">J11/62922841430787*100</f>
        <v>1.8604976720380725E-6</v>
      </c>
    </row>
    <row r="12" spans="1:12" ht="21.75" customHeight="1" x14ac:dyDescent="0.2">
      <c r="A12" s="108" t="s">
        <v>77</v>
      </c>
      <c r="B12" s="108"/>
      <c r="D12" s="33">
        <v>1190000</v>
      </c>
      <c r="E12" s="23"/>
      <c r="F12" s="33">
        <v>0</v>
      </c>
      <c r="G12" s="23"/>
      <c r="H12" s="33">
        <v>0</v>
      </c>
      <c r="I12" s="23"/>
      <c r="J12" s="33">
        <v>1190000</v>
      </c>
      <c r="K12" s="23"/>
      <c r="L12" s="30">
        <f t="shared" si="0"/>
        <v>1.891205121925334E-6</v>
      </c>
    </row>
    <row r="13" spans="1:12" ht="21.75" customHeight="1" x14ac:dyDescent="0.2">
      <c r="A13" s="108" t="s">
        <v>78</v>
      </c>
      <c r="B13" s="108"/>
      <c r="D13" s="33">
        <v>437806588</v>
      </c>
      <c r="E13" s="23"/>
      <c r="F13" s="33">
        <v>35138118258</v>
      </c>
      <c r="G13" s="23"/>
      <c r="H13" s="33">
        <v>31776255003</v>
      </c>
      <c r="I13" s="23"/>
      <c r="J13" s="33">
        <v>3799669843</v>
      </c>
      <c r="K13" s="23"/>
      <c r="L13" s="30">
        <f t="shared" si="0"/>
        <v>6.0386177047956555E-3</v>
      </c>
    </row>
    <row r="14" spans="1:12" ht="21.75" customHeight="1" x14ac:dyDescent="0.2">
      <c r="A14" s="108" t="s">
        <v>79</v>
      </c>
      <c r="B14" s="108"/>
      <c r="D14" s="33">
        <v>6492636629</v>
      </c>
      <c r="E14" s="23"/>
      <c r="F14" s="33">
        <v>25694693180</v>
      </c>
      <c r="G14" s="23"/>
      <c r="H14" s="33">
        <v>24225510187</v>
      </c>
      <c r="I14" s="23"/>
      <c r="J14" s="33">
        <v>7961819622</v>
      </c>
      <c r="K14" s="23"/>
      <c r="L14" s="30">
        <f t="shared" si="0"/>
        <v>1.2653305923505907E-2</v>
      </c>
    </row>
    <row r="15" spans="1:12" ht="21.75" customHeight="1" x14ac:dyDescent="0.2">
      <c r="A15" s="108" t="s">
        <v>80</v>
      </c>
      <c r="B15" s="108"/>
      <c r="D15" s="33">
        <v>40421865</v>
      </c>
      <c r="E15" s="23"/>
      <c r="F15" s="33">
        <v>0</v>
      </c>
      <c r="G15" s="23"/>
      <c r="H15" s="33">
        <v>0</v>
      </c>
      <c r="I15" s="23"/>
      <c r="J15" s="33">
        <v>40421865</v>
      </c>
      <c r="K15" s="23"/>
      <c r="L15" s="30">
        <f t="shared" si="0"/>
        <v>6.4240368172919664E-5</v>
      </c>
    </row>
    <row r="16" spans="1:12" ht="21.75" customHeight="1" x14ac:dyDescent="0.2">
      <c r="A16" s="108" t="s">
        <v>81</v>
      </c>
      <c r="B16" s="108"/>
      <c r="D16" s="33">
        <v>22650072</v>
      </c>
      <c r="E16" s="23"/>
      <c r="F16" s="33">
        <v>92703</v>
      </c>
      <c r="G16" s="23"/>
      <c r="H16" s="33">
        <v>0</v>
      </c>
      <c r="I16" s="23"/>
      <c r="J16" s="33">
        <v>22742775</v>
      </c>
      <c r="K16" s="23"/>
      <c r="L16" s="30">
        <f t="shared" si="0"/>
        <v>3.6143909719996168E-5</v>
      </c>
    </row>
    <row r="17" spans="1:12" ht="21.75" customHeight="1" x14ac:dyDescent="0.2">
      <c r="A17" s="108" t="s">
        <v>82</v>
      </c>
      <c r="B17" s="108"/>
      <c r="D17" s="33">
        <v>1386509956</v>
      </c>
      <c r="E17" s="23"/>
      <c r="F17" s="33">
        <v>178406831227</v>
      </c>
      <c r="G17" s="23"/>
      <c r="H17" s="33">
        <v>179700937047</v>
      </c>
      <c r="I17" s="23"/>
      <c r="J17" s="33">
        <v>92404136</v>
      </c>
      <c r="K17" s="23"/>
      <c r="L17" s="30">
        <f t="shared" si="0"/>
        <v>1.4685308847923122E-4</v>
      </c>
    </row>
    <row r="18" spans="1:12" ht="21.75" customHeight="1" x14ac:dyDescent="0.2">
      <c r="A18" s="108" t="s">
        <v>83</v>
      </c>
      <c r="B18" s="108"/>
      <c r="D18" s="33">
        <v>3775505354</v>
      </c>
      <c r="E18" s="23"/>
      <c r="F18" s="33">
        <v>4387959828</v>
      </c>
      <c r="G18" s="23"/>
      <c r="H18" s="33">
        <v>7426472945</v>
      </c>
      <c r="I18" s="23"/>
      <c r="J18" s="33">
        <v>736992237</v>
      </c>
      <c r="K18" s="23"/>
      <c r="L18" s="30">
        <f t="shared" si="0"/>
        <v>1.1712634398601764E-3</v>
      </c>
    </row>
    <row r="19" spans="1:12" ht="21.75" customHeight="1" x14ac:dyDescent="0.2">
      <c r="A19" s="108" t="s">
        <v>84</v>
      </c>
      <c r="B19" s="108"/>
      <c r="D19" s="33">
        <v>8037317882</v>
      </c>
      <c r="E19" s="23"/>
      <c r="F19" s="33">
        <v>33030073</v>
      </c>
      <c r="G19" s="23"/>
      <c r="H19" s="33">
        <v>0</v>
      </c>
      <c r="I19" s="23"/>
      <c r="J19" s="33">
        <v>8070347955</v>
      </c>
      <c r="K19" s="23"/>
      <c r="L19" s="30">
        <f t="shared" si="0"/>
        <v>1.2825784359845081E-2</v>
      </c>
    </row>
    <row r="20" spans="1:12" ht="21.75" customHeight="1" x14ac:dyDescent="0.2">
      <c r="A20" s="108" t="s">
        <v>85</v>
      </c>
      <c r="B20" s="108"/>
      <c r="D20" s="33">
        <v>305315306</v>
      </c>
      <c r="E20" s="23"/>
      <c r="F20" s="33">
        <v>78391776844</v>
      </c>
      <c r="G20" s="23"/>
      <c r="H20" s="33">
        <v>78576225264</v>
      </c>
      <c r="I20" s="23"/>
      <c r="J20" s="33">
        <v>120866886</v>
      </c>
      <c r="K20" s="23"/>
      <c r="L20" s="30">
        <f t="shared" si="0"/>
        <v>1.920874570372819E-4</v>
      </c>
    </row>
    <row r="21" spans="1:12" ht="21.75" customHeight="1" x14ac:dyDescent="0.2">
      <c r="A21" s="108" t="s">
        <v>86</v>
      </c>
      <c r="B21" s="108"/>
      <c r="D21" s="33">
        <v>4325822264</v>
      </c>
      <c r="E21" s="23"/>
      <c r="F21" s="33">
        <v>17777352</v>
      </c>
      <c r="G21" s="23"/>
      <c r="H21" s="33">
        <v>0</v>
      </c>
      <c r="I21" s="23"/>
      <c r="J21" s="33">
        <v>4343599616</v>
      </c>
      <c r="K21" s="23"/>
      <c r="L21" s="30">
        <f t="shared" si="0"/>
        <v>6.9030570095563988E-3</v>
      </c>
    </row>
    <row r="22" spans="1:12" ht="21.75" customHeight="1" x14ac:dyDescent="0.2">
      <c r="A22" s="108" t="s">
        <v>87</v>
      </c>
      <c r="B22" s="108"/>
      <c r="D22" s="33">
        <v>1038026</v>
      </c>
      <c r="E22" s="23"/>
      <c r="F22" s="33">
        <v>8496</v>
      </c>
      <c r="G22" s="23"/>
      <c r="H22" s="33">
        <v>4248</v>
      </c>
      <c r="I22" s="23"/>
      <c r="J22" s="33">
        <v>1042274</v>
      </c>
      <c r="K22" s="23"/>
      <c r="L22" s="30">
        <f t="shared" si="0"/>
        <v>1.6564318716383241E-6</v>
      </c>
    </row>
    <row r="23" spans="1:12" ht="21.75" customHeight="1" x14ac:dyDescent="0.2">
      <c r="A23" s="108" t="s">
        <v>88</v>
      </c>
      <c r="B23" s="108"/>
      <c r="D23" s="33">
        <v>723479840</v>
      </c>
      <c r="E23" s="23"/>
      <c r="F23" s="33">
        <v>47642121422</v>
      </c>
      <c r="G23" s="23"/>
      <c r="H23" s="33">
        <v>38452415768</v>
      </c>
      <c r="I23" s="23"/>
      <c r="J23" s="33">
        <v>9913185494</v>
      </c>
      <c r="K23" s="23"/>
      <c r="L23" s="30">
        <f t="shared" si="0"/>
        <v>1.5754510236007331E-2</v>
      </c>
    </row>
    <row r="24" spans="1:12" ht="21.75" customHeight="1" x14ac:dyDescent="0.2">
      <c r="A24" s="108" t="s">
        <v>89</v>
      </c>
      <c r="B24" s="108"/>
      <c r="D24" s="33">
        <v>1033653</v>
      </c>
      <c r="E24" s="23"/>
      <c r="F24" s="33">
        <v>4231</v>
      </c>
      <c r="G24" s="23"/>
      <c r="H24" s="33">
        <v>0</v>
      </c>
      <c r="I24" s="23"/>
      <c r="J24" s="33">
        <v>1037884</v>
      </c>
      <c r="K24" s="23"/>
      <c r="L24" s="30">
        <f t="shared" si="0"/>
        <v>1.6494550729112214E-6</v>
      </c>
    </row>
    <row r="25" spans="1:12" ht="21.75" customHeight="1" x14ac:dyDescent="0.2">
      <c r="A25" s="108" t="s">
        <v>90</v>
      </c>
      <c r="B25" s="108"/>
      <c r="D25" s="33">
        <v>1392881415</v>
      </c>
      <c r="E25" s="23"/>
      <c r="F25" s="33">
        <v>130722</v>
      </c>
      <c r="G25" s="23"/>
      <c r="H25" s="33">
        <v>1300260000</v>
      </c>
      <c r="I25" s="23"/>
      <c r="J25" s="33">
        <v>92752137</v>
      </c>
      <c r="K25" s="23"/>
      <c r="L25" s="30">
        <f t="shared" si="0"/>
        <v>1.4740614837304228E-4</v>
      </c>
    </row>
    <row r="26" spans="1:12" ht="21.75" customHeight="1" x14ac:dyDescent="0.2">
      <c r="A26" s="108" t="s">
        <v>91</v>
      </c>
      <c r="B26" s="108"/>
      <c r="D26" s="33">
        <v>91491226</v>
      </c>
      <c r="E26" s="23"/>
      <c r="F26" s="33">
        <v>374452</v>
      </c>
      <c r="G26" s="23"/>
      <c r="H26" s="33">
        <v>0</v>
      </c>
      <c r="I26" s="23"/>
      <c r="J26" s="33">
        <v>91865678</v>
      </c>
      <c r="K26" s="23"/>
      <c r="L26" s="30">
        <f t="shared" si="0"/>
        <v>1.4599734517877606E-4</v>
      </c>
    </row>
    <row r="27" spans="1:12" ht="21.75" customHeight="1" x14ac:dyDescent="0.2">
      <c r="A27" s="108" t="s">
        <v>92</v>
      </c>
      <c r="B27" s="108"/>
      <c r="D27" s="33">
        <v>37810631594</v>
      </c>
      <c r="E27" s="23"/>
      <c r="F27" s="33">
        <v>154750198</v>
      </c>
      <c r="G27" s="23"/>
      <c r="H27" s="33">
        <v>0</v>
      </c>
      <c r="I27" s="23"/>
      <c r="J27" s="33">
        <v>37965381792</v>
      </c>
      <c r="K27" s="23"/>
      <c r="L27" s="30">
        <f t="shared" si="0"/>
        <v>6.033640714359767E-2</v>
      </c>
    </row>
    <row r="28" spans="1:12" ht="21.75" customHeight="1" x14ac:dyDescent="0.2">
      <c r="A28" s="108" t="s">
        <v>93</v>
      </c>
      <c r="B28" s="108"/>
      <c r="D28" s="33">
        <v>84074015</v>
      </c>
      <c r="E28" s="23"/>
      <c r="F28" s="33">
        <v>213310750</v>
      </c>
      <c r="G28" s="23"/>
      <c r="H28" s="33">
        <v>221458106</v>
      </c>
      <c r="I28" s="23"/>
      <c r="J28" s="33">
        <v>75926659</v>
      </c>
      <c r="K28" s="23"/>
      <c r="L28" s="30">
        <f t="shared" si="0"/>
        <v>1.2066629108527586E-4</v>
      </c>
    </row>
    <row r="29" spans="1:12" ht="21.75" customHeight="1" x14ac:dyDescent="0.2">
      <c r="A29" s="108" t="s">
        <v>94</v>
      </c>
      <c r="B29" s="108"/>
      <c r="D29" s="33">
        <v>2800999</v>
      </c>
      <c r="E29" s="23"/>
      <c r="F29" s="33">
        <v>10543741544</v>
      </c>
      <c r="G29" s="23"/>
      <c r="H29" s="33">
        <v>10474071444</v>
      </c>
      <c r="I29" s="23"/>
      <c r="J29" s="33">
        <v>72471099</v>
      </c>
      <c r="K29" s="23"/>
      <c r="L29" s="30">
        <f t="shared" si="0"/>
        <v>1.1517454926080502E-4</v>
      </c>
    </row>
    <row r="30" spans="1:12" ht="21.75" customHeight="1" x14ac:dyDescent="0.2">
      <c r="A30" s="108" t="s">
        <v>95</v>
      </c>
      <c r="B30" s="108"/>
      <c r="D30" s="33">
        <v>3871966009</v>
      </c>
      <c r="E30" s="23"/>
      <c r="F30" s="33">
        <v>14320188</v>
      </c>
      <c r="G30" s="23"/>
      <c r="H30" s="33">
        <v>1541239281</v>
      </c>
      <c r="I30" s="23"/>
      <c r="J30" s="33">
        <v>2345046916</v>
      </c>
      <c r="K30" s="23"/>
      <c r="L30" s="30">
        <f t="shared" si="0"/>
        <v>3.7268611249532853E-3</v>
      </c>
    </row>
    <row r="31" spans="1:12" ht="21.75" customHeight="1" x14ac:dyDescent="0.2">
      <c r="A31" s="110" t="s">
        <v>96</v>
      </c>
      <c r="B31" s="110"/>
      <c r="D31" s="34">
        <v>2878708471</v>
      </c>
      <c r="E31" s="23"/>
      <c r="F31" s="34">
        <v>1601147778</v>
      </c>
      <c r="G31" s="23"/>
      <c r="H31" s="34">
        <v>3917407901</v>
      </c>
      <c r="I31" s="23"/>
      <c r="J31" s="34">
        <v>562448348</v>
      </c>
      <c r="K31" s="23"/>
      <c r="L31" s="30">
        <f t="shared" si="0"/>
        <v>8.9386991307230487E-4</v>
      </c>
    </row>
    <row r="32" spans="1:12" ht="21.75" customHeight="1" x14ac:dyDescent="0.2">
      <c r="A32" s="107" t="s">
        <v>36</v>
      </c>
      <c r="B32" s="107"/>
      <c r="D32" s="35">
        <f>SUM(D9:D31)</f>
        <v>72931652795</v>
      </c>
      <c r="E32" s="23"/>
      <c r="F32" s="35">
        <f>SUM(F9:F31)</f>
        <v>422266006027</v>
      </c>
      <c r="G32" s="23"/>
      <c r="H32" s="35">
        <f>SUM(H9:H31)</f>
        <v>418701250030</v>
      </c>
      <c r="I32" s="23"/>
      <c r="J32" s="35">
        <f>SUM(J9:J31)</f>
        <v>76496408792</v>
      </c>
      <c r="K32" s="23"/>
      <c r="L32" s="31">
        <f>SUM(L9:L31)</f>
        <v>0.12157176480363407</v>
      </c>
    </row>
    <row r="33" ht="21" customHeight="1" x14ac:dyDescent="0.2"/>
  </sheetData>
  <mergeCells count="3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rightToLeft="1" view="pageBreakPreview" zoomScaleNormal="100" zoomScaleSheetLayoutView="100" workbookViewId="0">
      <selection activeCell="F14" sqref="F14:F15"/>
    </sheetView>
  </sheetViews>
  <sheetFormatPr defaultRowHeight="12.75" x14ac:dyDescent="0.2"/>
  <cols>
    <col min="1" max="1" width="2.5703125" customWidth="1"/>
    <col min="2" max="2" width="49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8.42578125" customWidth="1"/>
    <col min="14" max="14" width="17" bestFit="1" customWidth="1"/>
  </cols>
  <sheetData>
    <row r="1" spans="1:14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4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4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4" ht="14.45" customHeight="1" x14ac:dyDescent="0.2"/>
    <row r="5" spans="1:14" ht="29.1" customHeight="1" x14ac:dyDescent="0.2">
      <c r="A5" s="1" t="s">
        <v>98</v>
      </c>
      <c r="B5" s="116" t="s">
        <v>99</v>
      </c>
      <c r="C5" s="116"/>
      <c r="D5" s="116"/>
      <c r="E5" s="116"/>
      <c r="F5" s="116"/>
      <c r="G5" s="116"/>
      <c r="H5" s="116"/>
      <c r="I5" s="116"/>
      <c r="J5" s="116"/>
    </row>
    <row r="6" spans="1:14" ht="14.45" customHeight="1" x14ac:dyDescent="0.2"/>
    <row r="7" spans="1:14" ht="14.45" customHeight="1" x14ac:dyDescent="0.2">
      <c r="A7" s="112" t="s">
        <v>100</v>
      </c>
      <c r="B7" s="112"/>
      <c r="D7" s="2" t="s">
        <v>101</v>
      </c>
      <c r="F7" s="2" t="s">
        <v>71</v>
      </c>
      <c r="H7" s="2" t="s">
        <v>102</v>
      </c>
      <c r="J7" s="2" t="s">
        <v>103</v>
      </c>
    </row>
    <row r="8" spans="1:14" ht="21.75" customHeight="1" x14ac:dyDescent="0.2">
      <c r="A8" s="113" t="s">
        <v>104</v>
      </c>
      <c r="B8" s="113"/>
      <c r="D8" s="36" t="s">
        <v>105</v>
      </c>
      <c r="E8" s="23"/>
      <c r="F8" s="25">
        <f>'1-2'!T26</f>
        <v>-2499428859928</v>
      </c>
      <c r="G8" s="54"/>
      <c r="H8" s="53">
        <v>81.66</v>
      </c>
      <c r="I8" s="54"/>
      <c r="J8" s="53">
        <v>3.55</v>
      </c>
      <c r="M8" s="47"/>
      <c r="N8" s="47"/>
    </row>
    <row r="9" spans="1:14" ht="21.75" customHeight="1" x14ac:dyDescent="0.2">
      <c r="A9" s="108" t="s">
        <v>106</v>
      </c>
      <c r="B9" s="108"/>
      <c r="D9" s="37" t="s">
        <v>107</v>
      </c>
      <c r="E9" s="23"/>
      <c r="F9" s="61">
        <f>'2-2'!T25</f>
        <v>222450130834</v>
      </c>
      <c r="G9" s="54"/>
      <c r="H9" s="55">
        <v>4.3899999999999997</v>
      </c>
      <c r="I9" s="54"/>
      <c r="J9" s="55">
        <v>0.19</v>
      </c>
      <c r="N9" s="47"/>
    </row>
    <row r="10" spans="1:14" ht="21.75" customHeight="1" x14ac:dyDescent="0.2">
      <c r="A10" s="108" t="s">
        <v>108</v>
      </c>
      <c r="B10" s="108"/>
      <c r="D10" s="37" t="s">
        <v>109</v>
      </c>
      <c r="E10" s="23"/>
      <c r="F10" s="61">
        <f>'3-2'!R9</f>
        <v>4581531</v>
      </c>
      <c r="G10" s="54"/>
      <c r="H10" s="55">
        <v>0</v>
      </c>
      <c r="I10" s="54"/>
      <c r="J10" s="55">
        <v>0</v>
      </c>
      <c r="M10" s="47"/>
      <c r="N10" s="47"/>
    </row>
    <row r="11" spans="1:14" ht="21.75" customHeight="1" x14ac:dyDescent="0.2">
      <c r="A11" s="108" t="s">
        <v>110</v>
      </c>
      <c r="B11" s="108"/>
      <c r="D11" s="37" t="s">
        <v>111</v>
      </c>
      <c r="E11" s="23"/>
      <c r="F11" s="61">
        <f>'4-2'!H27</f>
        <v>536957586</v>
      </c>
      <c r="G11" s="54"/>
      <c r="H11" s="55">
        <v>0.01</v>
      </c>
      <c r="I11" s="54"/>
      <c r="J11" s="55">
        <v>0</v>
      </c>
      <c r="M11" s="47"/>
      <c r="N11" s="47"/>
    </row>
    <row r="12" spans="1:14" ht="21.75" customHeight="1" x14ac:dyDescent="0.2">
      <c r="A12" s="110" t="s">
        <v>112</v>
      </c>
      <c r="B12" s="110"/>
      <c r="D12" s="38" t="s">
        <v>113</v>
      </c>
      <c r="E12" s="23"/>
      <c r="F12" s="63">
        <f>'5-2'!F9</f>
        <v>69856258447</v>
      </c>
      <c r="G12" s="54"/>
      <c r="H12" s="56">
        <v>2.54</v>
      </c>
      <c r="I12" s="54"/>
      <c r="J12" s="56">
        <v>0.11</v>
      </c>
      <c r="M12" s="47"/>
      <c r="N12" s="47"/>
    </row>
    <row r="13" spans="1:14" ht="21.75" customHeight="1" thickBot="1" x14ac:dyDescent="0.25">
      <c r="A13" s="107" t="s">
        <v>36</v>
      </c>
      <c r="B13" s="107"/>
      <c r="D13" s="35"/>
      <c r="E13" s="23"/>
      <c r="F13" s="28">
        <f>SUM(F8:F12)</f>
        <v>-2206580931530</v>
      </c>
      <c r="G13" s="54"/>
      <c r="H13" s="57">
        <f>SUM(H8:H12)</f>
        <v>88.600000000000009</v>
      </c>
      <c r="I13" s="54"/>
      <c r="J13" s="57">
        <f>SUM(J8:J12)</f>
        <v>3.8499999999999996</v>
      </c>
      <c r="M13" s="47"/>
      <c r="N13" s="47"/>
    </row>
    <row r="14" spans="1:14" ht="13.5" thickTop="1" x14ac:dyDescent="0.2">
      <c r="F14" s="47"/>
    </row>
    <row r="15" spans="1:14" x14ac:dyDescent="0.2">
      <c r="F15" s="5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34"/>
  <sheetViews>
    <sheetView rightToLeft="1" view="pageBreakPreview" topLeftCell="A7" zoomScaleNormal="100" zoomScaleSheetLayoutView="100" workbookViewId="0">
      <selection activeCell="N32" sqref="N32"/>
    </sheetView>
  </sheetViews>
  <sheetFormatPr defaultRowHeight="12.75" x14ac:dyDescent="0.2"/>
  <cols>
    <col min="1" max="1" width="6.140625" bestFit="1" customWidth="1"/>
    <col min="2" max="2" width="26.7109375" customWidth="1"/>
    <col min="3" max="3" width="1.28515625" hidden="1" customWidth="1"/>
    <col min="4" max="4" width="18.42578125" bestFit="1" customWidth="1"/>
    <col min="5" max="5" width="1.28515625" customWidth="1"/>
    <col min="6" max="6" width="20.140625" customWidth="1"/>
    <col min="7" max="7" width="1.28515625" customWidth="1"/>
    <col min="8" max="8" width="17.7109375" customWidth="1"/>
    <col min="9" max="9" width="1.28515625" customWidth="1"/>
    <col min="10" max="10" width="19.7109375" customWidth="1"/>
    <col min="11" max="11" width="1.28515625" customWidth="1"/>
    <col min="12" max="12" width="15.5703125" customWidth="1"/>
    <col min="13" max="13" width="1.28515625" customWidth="1"/>
    <col min="14" max="14" width="20.140625" bestFit="1" customWidth="1"/>
    <col min="15" max="15" width="1.28515625" customWidth="1"/>
    <col min="16" max="16" width="23.5703125" customWidth="1"/>
    <col min="17" max="17" width="1.28515625" customWidth="1"/>
    <col min="18" max="18" width="17.5703125" customWidth="1"/>
    <col min="19" max="19" width="1.28515625" customWidth="1"/>
    <col min="20" max="20" width="22" customWidth="1"/>
    <col min="21" max="21" width="1.28515625" customWidth="1"/>
    <col min="22" max="22" width="17.28515625" bestFit="1" customWidth="1"/>
    <col min="23" max="23" width="0.28515625" customWidth="1"/>
    <col min="24" max="24" width="20.28515625" bestFit="1" customWidth="1"/>
    <col min="25" max="25" width="17.7109375" bestFit="1" customWidth="1"/>
  </cols>
  <sheetData>
    <row r="1" spans="1:25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5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5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5" ht="14.45" customHeight="1" x14ac:dyDescent="0.2"/>
    <row r="5" spans="1:25" ht="24" x14ac:dyDescent="0.2">
      <c r="A5" s="1" t="s">
        <v>114</v>
      </c>
      <c r="B5" s="116" t="s">
        <v>115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1:25" ht="21" x14ac:dyDescent="0.2">
      <c r="D6" s="112" t="s">
        <v>116</v>
      </c>
      <c r="E6" s="112"/>
      <c r="F6" s="112"/>
      <c r="G6" s="112"/>
      <c r="H6" s="112"/>
      <c r="I6" s="112"/>
      <c r="J6" s="112"/>
      <c r="K6" s="112"/>
      <c r="L6" s="112"/>
      <c r="N6" s="112" t="s">
        <v>117</v>
      </c>
      <c r="O6" s="112"/>
      <c r="P6" s="112"/>
      <c r="Q6" s="112"/>
      <c r="R6" s="112"/>
      <c r="S6" s="112"/>
      <c r="T6" s="112"/>
      <c r="U6" s="112"/>
      <c r="V6" s="112"/>
    </row>
    <row r="7" spans="1:25" ht="21" x14ac:dyDescent="0.2">
      <c r="D7" s="3"/>
      <c r="E7" s="3"/>
      <c r="F7" s="3"/>
      <c r="G7" s="3"/>
      <c r="H7" s="3"/>
      <c r="I7" s="3"/>
      <c r="J7" s="115" t="s">
        <v>36</v>
      </c>
      <c r="K7" s="115"/>
      <c r="L7" s="115"/>
      <c r="N7" s="3"/>
      <c r="O7" s="3"/>
      <c r="P7" s="3"/>
      <c r="Q7" s="3"/>
      <c r="R7" s="3"/>
      <c r="S7" s="3"/>
      <c r="T7" s="115" t="s">
        <v>36</v>
      </c>
      <c r="U7" s="115"/>
      <c r="V7" s="115"/>
    </row>
    <row r="8" spans="1:25" ht="21" x14ac:dyDescent="0.2">
      <c r="A8" s="112" t="s">
        <v>118</v>
      </c>
      <c r="B8" s="112"/>
      <c r="D8" s="2" t="s">
        <v>119</v>
      </c>
      <c r="F8" s="2" t="s">
        <v>120</v>
      </c>
      <c r="H8" s="2" t="s">
        <v>121</v>
      </c>
      <c r="J8" s="4" t="s">
        <v>71</v>
      </c>
      <c r="K8" s="3"/>
      <c r="L8" s="4" t="s">
        <v>102</v>
      </c>
      <c r="N8" s="2" t="s">
        <v>119</v>
      </c>
      <c r="P8" s="85" t="s">
        <v>120</v>
      </c>
      <c r="R8" s="112" t="s">
        <v>121</v>
      </c>
      <c r="S8" s="112"/>
      <c r="T8" s="4" t="s">
        <v>71</v>
      </c>
      <c r="U8" s="3"/>
      <c r="V8" s="4" t="s">
        <v>102</v>
      </c>
    </row>
    <row r="9" spans="1:25" ht="21.75" customHeight="1" x14ac:dyDescent="0.2">
      <c r="A9" s="113" t="s">
        <v>27</v>
      </c>
      <c r="B9" s="113"/>
      <c r="D9" s="25">
        <v>0</v>
      </c>
      <c r="E9" s="24"/>
      <c r="F9" s="25">
        <f>VLOOKUP(A9,'درآمد ناشی از تغییر قیمت اوراق'!A:Q,9,0)</f>
        <v>8158213436</v>
      </c>
      <c r="G9" s="24"/>
      <c r="H9" s="52">
        <v>2601061</v>
      </c>
      <c r="I9" s="24"/>
      <c r="J9" s="26">
        <f>H9+F9+D9</f>
        <v>8160814497</v>
      </c>
      <c r="K9" s="23"/>
      <c r="L9" s="39">
        <v>-0.36983979968388181</v>
      </c>
      <c r="M9" s="23"/>
      <c r="N9" s="25">
        <v>0</v>
      </c>
      <c r="O9" s="24"/>
      <c r="P9" s="86">
        <v>7368944162</v>
      </c>
      <c r="Q9" s="24"/>
      <c r="R9" s="52">
        <v>2601061</v>
      </c>
      <c r="S9" s="24"/>
      <c r="T9" s="25">
        <f t="shared" ref="T9:T25" si="0">R9+P9+N9</f>
        <v>7371545223</v>
      </c>
      <c r="U9" s="23"/>
      <c r="V9" s="39">
        <f>T9/درآمد!$F$13*100</f>
        <v>-0.33407092020362539</v>
      </c>
      <c r="X9" s="97"/>
      <c r="Y9" s="98"/>
    </row>
    <row r="10" spans="1:25" ht="21.75" customHeight="1" x14ac:dyDescent="0.2">
      <c r="A10" s="108" t="s">
        <v>33</v>
      </c>
      <c r="B10" s="108"/>
      <c r="D10" s="26">
        <v>0</v>
      </c>
      <c r="E10" s="24"/>
      <c r="F10" s="26">
        <v>108459801613</v>
      </c>
      <c r="G10" s="24"/>
      <c r="H10" s="52">
        <v>-9613509853</v>
      </c>
      <c r="I10" s="24"/>
      <c r="J10" s="26">
        <f t="shared" ref="J10:J25" si="1">H10+F10+D10</f>
        <v>98846291760</v>
      </c>
      <c r="K10" s="23"/>
      <c r="L10" s="92">
        <v>-4.4796132490760305</v>
      </c>
      <c r="M10" s="23"/>
      <c r="N10" s="26">
        <v>60451632540</v>
      </c>
      <c r="O10" s="24"/>
      <c r="P10" s="83">
        <v>-2131594483</v>
      </c>
      <c r="Q10" s="24"/>
      <c r="R10" s="52">
        <v>-11085831998</v>
      </c>
      <c r="S10" s="24"/>
      <c r="T10" s="52">
        <f t="shared" si="0"/>
        <v>47234206059</v>
      </c>
      <c r="U10" s="23"/>
      <c r="V10" s="92">
        <f>T10/درآمد!$F$13*100</f>
        <v>-2.1406061016873164</v>
      </c>
      <c r="X10" s="97"/>
      <c r="Y10" s="98"/>
    </row>
    <row r="11" spans="1:25" ht="21.75" customHeight="1" x14ac:dyDescent="0.2">
      <c r="A11" s="108" t="s">
        <v>21</v>
      </c>
      <c r="B11" s="108"/>
      <c r="D11" s="26">
        <v>0</v>
      </c>
      <c r="E11" s="24"/>
      <c r="F11" s="26">
        <v>29650133412</v>
      </c>
      <c r="G11" s="24"/>
      <c r="H11" s="52">
        <v>-375416866</v>
      </c>
      <c r="I11" s="24"/>
      <c r="J11" s="26">
        <f t="shared" si="1"/>
        <v>29274716546</v>
      </c>
      <c r="K11" s="23"/>
      <c r="L11" s="92">
        <v>-1.3267003320753292</v>
      </c>
      <c r="M11" s="23"/>
      <c r="N11" s="26">
        <v>0</v>
      </c>
      <c r="O11" s="24"/>
      <c r="P11" s="83">
        <v>4781187531</v>
      </c>
      <c r="Q11" s="24"/>
      <c r="R11" s="52">
        <v>-535989983</v>
      </c>
      <c r="S11" s="24"/>
      <c r="T11" s="52">
        <f t="shared" si="0"/>
        <v>4245197548</v>
      </c>
      <c r="U11" s="23"/>
      <c r="V11" s="92">
        <f>T11/درآمد!$F$13*100</f>
        <v>-0.19238802834466912</v>
      </c>
      <c r="X11" s="97"/>
      <c r="Y11" s="98"/>
    </row>
    <row r="12" spans="1:25" ht="21.75" customHeight="1" x14ac:dyDescent="0.2">
      <c r="A12" s="108" t="s">
        <v>25</v>
      </c>
      <c r="B12" s="108"/>
      <c r="D12" s="26">
        <v>0</v>
      </c>
      <c r="E12" s="24"/>
      <c r="F12" s="26">
        <v>22147456096</v>
      </c>
      <c r="G12" s="24"/>
      <c r="H12" s="52">
        <v>-596868361</v>
      </c>
      <c r="I12" s="24"/>
      <c r="J12" s="26">
        <f t="shared" si="1"/>
        <v>21550587735</v>
      </c>
      <c r="K12" s="23"/>
      <c r="L12" s="92">
        <v>-0.97665068283469414</v>
      </c>
      <c r="M12" s="23"/>
      <c r="N12" s="26">
        <v>0</v>
      </c>
      <c r="O12" s="24"/>
      <c r="P12" s="83">
        <v>3860200859</v>
      </c>
      <c r="Q12" s="24"/>
      <c r="R12" s="52">
        <v>-1301331503</v>
      </c>
      <c r="S12" s="24"/>
      <c r="T12" s="52">
        <f t="shared" si="0"/>
        <v>2558869356</v>
      </c>
      <c r="U12" s="23"/>
      <c r="V12" s="92">
        <f>T12/درآمد!$F$13*100</f>
        <v>-0.11596535252508189</v>
      </c>
      <c r="X12" s="97"/>
      <c r="Y12" s="98"/>
    </row>
    <row r="13" spans="1:25" ht="21.75" customHeight="1" x14ac:dyDescent="0.2">
      <c r="A13" s="108" t="s">
        <v>29</v>
      </c>
      <c r="B13" s="108"/>
      <c r="D13" s="26">
        <v>0</v>
      </c>
      <c r="E13" s="24"/>
      <c r="F13" s="26">
        <v>35726364494</v>
      </c>
      <c r="G13" s="24"/>
      <c r="H13" s="52">
        <v>-83792365</v>
      </c>
      <c r="I13" s="24"/>
      <c r="J13" s="26">
        <f t="shared" si="1"/>
        <v>35642572129</v>
      </c>
      <c r="K13" s="23"/>
      <c r="L13" s="92">
        <v>-1.6152850602416617</v>
      </c>
      <c r="M13" s="23"/>
      <c r="N13" s="26">
        <v>0</v>
      </c>
      <c r="O13" s="24"/>
      <c r="P13" s="83">
        <v>24212108634</v>
      </c>
      <c r="Q13" s="24"/>
      <c r="R13" s="52">
        <v>-103545004</v>
      </c>
      <c r="S13" s="24"/>
      <c r="T13" s="52">
        <f t="shared" si="0"/>
        <v>24108563630</v>
      </c>
      <c r="U13" s="23"/>
      <c r="V13" s="92">
        <f>T13/درآمد!$F$13*100</f>
        <v>-1.0925755446134302</v>
      </c>
      <c r="X13" s="97"/>
      <c r="Y13" s="98"/>
    </row>
    <row r="14" spans="1:25" ht="21.75" customHeight="1" x14ac:dyDescent="0.2">
      <c r="A14" s="108" t="s">
        <v>28</v>
      </c>
      <c r="B14" s="108"/>
      <c r="D14" s="26">
        <v>0</v>
      </c>
      <c r="E14" s="24"/>
      <c r="F14" s="26">
        <v>97278159678</v>
      </c>
      <c r="G14" s="24"/>
      <c r="H14" s="52">
        <v>-232185290</v>
      </c>
      <c r="I14" s="24"/>
      <c r="J14" s="26">
        <f t="shared" si="1"/>
        <v>97045974388</v>
      </c>
      <c r="K14" s="23"/>
      <c r="L14" s="92">
        <v>-4.3980246997378902</v>
      </c>
      <c r="M14" s="23"/>
      <c r="N14" s="26">
        <v>0</v>
      </c>
      <c r="O14" s="24"/>
      <c r="P14" s="83">
        <v>-160195635775</v>
      </c>
      <c r="Q14" s="24"/>
      <c r="R14" s="52">
        <v>678394415</v>
      </c>
      <c r="S14" s="24"/>
      <c r="T14" s="52">
        <f t="shared" si="0"/>
        <v>-159517241360</v>
      </c>
      <c r="U14" s="23"/>
      <c r="V14" s="92">
        <f>T14/درآمد!$F$13*100</f>
        <v>7.2291588801773017</v>
      </c>
      <c r="X14" s="97"/>
      <c r="Y14" s="98"/>
    </row>
    <row r="15" spans="1:25" ht="21.75" customHeight="1" x14ac:dyDescent="0.2">
      <c r="A15" s="108" t="s">
        <v>31</v>
      </c>
      <c r="B15" s="108"/>
      <c r="D15" s="26">
        <v>666554783440</v>
      </c>
      <c r="E15" s="24"/>
      <c r="F15" s="26">
        <v>-185255989850</v>
      </c>
      <c r="G15" s="24"/>
      <c r="H15" s="52">
        <v>-1885930122</v>
      </c>
      <c r="I15" s="24"/>
      <c r="J15" s="26">
        <f t="shared" si="1"/>
        <v>479412863468</v>
      </c>
      <c r="K15" s="23"/>
      <c r="L15" s="92">
        <v>-21.726502600497859</v>
      </c>
      <c r="M15" s="23"/>
      <c r="N15" s="26">
        <v>666554783440</v>
      </c>
      <c r="O15" s="24"/>
      <c r="P15" s="83">
        <v>-714770277940</v>
      </c>
      <c r="Q15" s="24"/>
      <c r="R15" s="52">
        <v>-1459667143</v>
      </c>
      <c r="S15" s="24"/>
      <c r="T15" s="52">
        <f t="shared" si="0"/>
        <v>-49675161643</v>
      </c>
      <c r="U15" s="23"/>
      <c r="V15" s="92">
        <f>T15/درآمد!$F$13*100</f>
        <v>2.2512277221826715</v>
      </c>
      <c r="X15" s="97"/>
      <c r="Y15" s="98"/>
    </row>
    <row r="16" spans="1:25" ht="21.75" customHeight="1" x14ac:dyDescent="0.2">
      <c r="A16" s="108" t="s">
        <v>23</v>
      </c>
      <c r="B16" s="108"/>
      <c r="D16" s="26">
        <v>0</v>
      </c>
      <c r="E16" s="24"/>
      <c r="F16" s="26">
        <v>-6726020655</v>
      </c>
      <c r="G16" s="24"/>
      <c r="H16" s="52">
        <v>-756257889</v>
      </c>
      <c r="I16" s="24"/>
      <c r="J16" s="26">
        <f t="shared" si="1"/>
        <v>-7482278544</v>
      </c>
      <c r="K16" s="23"/>
      <c r="L16" s="92">
        <v>0.33908924146473307</v>
      </c>
      <c r="M16" s="23"/>
      <c r="N16" s="26">
        <v>0</v>
      </c>
      <c r="O16" s="24"/>
      <c r="P16" s="83">
        <v>-6782740055</v>
      </c>
      <c r="Q16" s="24"/>
      <c r="R16" s="52">
        <v>349939472</v>
      </c>
      <c r="S16" s="24"/>
      <c r="T16" s="52">
        <f t="shared" si="0"/>
        <v>-6432800583</v>
      </c>
      <c r="U16" s="23"/>
      <c r="V16" s="92">
        <f>T16/درآمد!$F$13*100</f>
        <v>0.29152796940648001</v>
      </c>
      <c r="X16" s="97"/>
      <c r="Y16" s="98"/>
    </row>
    <row r="17" spans="1:25" ht="21.75" customHeight="1" x14ac:dyDescent="0.2">
      <c r="A17" s="108" t="s">
        <v>22</v>
      </c>
      <c r="B17" s="108"/>
      <c r="D17" s="26">
        <v>0</v>
      </c>
      <c r="E17" s="24"/>
      <c r="F17" s="26">
        <v>1525094962796</v>
      </c>
      <c r="G17" s="24"/>
      <c r="H17" s="52">
        <v>3058990125</v>
      </c>
      <c r="I17" s="24"/>
      <c r="J17" s="26">
        <f t="shared" si="1"/>
        <v>1528153952921</v>
      </c>
      <c r="K17" s="23"/>
      <c r="L17" s="92">
        <v>-69.254380434967374</v>
      </c>
      <c r="M17" s="23"/>
      <c r="N17" s="26">
        <v>0</v>
      </c>
      <c r="O17" s="24"/>
      <c r="P17" s="83">
        <v>1272176721770</v>
      </c>
      <c r="Q17" s="24"/>
      <c r="R17" s="52">
        <v>3058990125</v>
      </c>
      <c r="S17" s="24"/>
      <c r="T17" s="52">
        <f t="shared" si="0"/>
        <v>1275235711895</v>
      </c>
      <c r="U17" s="23"/>
      <c r="V17" s="92">
        <f>T17/درآمد!$F$13*100</f>
        <v>-57.792383396097627</v>
      </c>
      <c r="X17" s="97"/>
      <c r="Y17" s="98"/>
    </row>
    <row r="18" spans="1:25" ht="21.75" customHeight="1" x14ac:dyDescent="0.2">
      <c r="A18" s="108" t="s">
        <v>24</v>
      </c>
      <c r="B18" s="108"/>
      <c r="D18" s="26">
        <v>0</v>
      </c>
      <c r="E18" s="24"/>
      <c r="F18" s="26">
        <v>372371635236</v>
      </c>
      <c r="G18" s="24"/>
      <c r="H18" s="52">
        <v>-1364645405</v>
      </c>
      <c r="I18" s="24"/>
      <c r="J18" s="26">
        <f t="shared" si="1"/>
        <v>371006989831</v>
      </c>
      <c r="K18" s="23"/>
      <c r="L18" s="92">
        <v>-16.81365883893795</v>
      </c>
      <c r="M18" s="23"/>
      <c r="N18" s="26">
        <v>0</v>
      </c>
      <c r="O18" s="24"/>
      <c r="P18" s="83">
        <v>-3772976445560</v>
      </c>
      <c r="Q18" s="24"/>
      <c r="R18" s="52">
        <v>-1364645405</v>
      </c>
      <c r="S18" s="24"/>
      <c r="T18" s="52">
        <f t="shared" si="0"/>
        <v>-3774341090965</v>
      </c>
      <c r="U18" s="23"/>
      <c r="V18" s="92">
        <f>T18/درآمد!$F$13*100</f>
        <v>171.04929336754242</v>
      </c>
      <c r="X18" s="97"/>
      <c r="Y18" s="98"/>
    </row>
    <row r="19" spans="1:25" ht="21.75" customHeight="1" x14ac:dyDescent="0.2">
      <c r="A19" s="108" t="s">
        <v>20</v>
      </c>
      <c r="B19" s="108"/>
      <c r="D19" s="26">
        <v>105363890904</v>
      </c>
      <c r="E19" s="24"/>
      <c r="F19" s="26">
        <v>-8155272970</v>
      </c>
      <c r="G19" s="24"/>
      <c r="H19" s="26">
        <v>0</v>
      </c>
      <c r="I19" s="24"/>
      <c r="J19" s="26">
        <f t="shared" si="1"/>
        <v>97208617934</v>
      </c>
      <c r="K19" s="23"/>
      <c r="L19" s="92">
        <v>-4.4053955396049735</v>
      </c>
      <c r="M19" s="23"/>
      <c r="N19" s="26">
        <v>105363890904</v>
      </c>
      <c r="O19" s="24"/>
      <c r="P19" s="83">
        <v>24233463589</v>
      </c>
      <c r="Q19" s="24"/>
      <c r="R19" s="52">
        <v>0</v>
      </c>
      <c r="S19" s="24"/>
      <c r="T19" s="52">
        <f t="shared" si="0"/>
        <v>129597354493</v>
      </c>
      <c r="U19" s="23"/>
      <c r="V19" s="92">
        <f>T19/درآمد!$F$13*100</f>
        <v>-5.8732200863867581</v>
      </c>
      <c r="X19" s="97"/>
      <c r="Y19" s="98"/>
    </row>
    <row r="20" spans="1:25" ht="21.75" customHeight="1" x14ac:dyDescent="0.2">
      <c r="A20" s="108" t="s">
        <v>30</v>
      </c>
      <c r="B20" s="108"/>
      <c r="D20" s="26">
        <v>0</v>
      </c>
      <c r="E20" s="24"/>
      <c r="F20" s="26">
        <v>-31610536682</v>
      </c>
      <c r="G20" s="24"/>
      <c r="H20" s="26">
        <v>0</v>
      </c>
      <c r="I20" s="24"/>
      <c r="J20" s="26">
        <f t="shared" si="1"/>
        <v>-31610536682</v>
      </c>
      <c r="K20" s="23"/>
      <c r="L20" s="92">
        <v>1.4325573211226295</v>
      </c>
      <c r="M20" s="23"/>
      <c r="N20" s="26">
        <v>0</v>
      </c>
      <c r="O20" s="24"/>
      <c r="P20" s="83">
        <v>-26882241013</v>
      </c>
      <c r="Q20" s="24"/>
      <c r="R20" s="52">
        <v>0</v>
      </c>
      <c r="S20" s="24"/>
      <c r="T20" s="52">
        <f t="shared" si="0"/>
        <v>-26882241013</v>
      </c>
      <c r="U20" s="23"/>
      <c r="V20" s="92">
        <f>T20/درآمد!$F$13*100</f>
        <v>1.2182757780998488</v>
      </c>
      <c r="X20" s="97"/>
      <c r="Y20" s="98"/>
    </row>
    <row r="21" spans="1:25" ht="21.75" customHeight="1" x14ac:dyDescent="0.2">
      <c r="A21" s="108" t="s">
        <v>35</v>
      </c>
      <c r="B21" s="108"/>
      <c r="D21" s="26">
        <v>234280231650</v>
      </c>
      <c r="E21" s="24"/>
      <c r="F21" s="26">
        <v>150219456132</v>
      </c>
      <c r="G21" s="24"/>
      <c r="H21" s="26">
        <v>0</v>
      </c>
      <c r="I21" s="24"/>
      <c r="J21" s="26">
        <f t="shared" si="1"/>
        <v>384499687782</v>
      </c>
      <c r="K21" s="23"/>
      <c r="L21" s="92">
        <v>-17.4251341652338</v>
      </c>
      <c r="M21" s="23"/>
      <c r="N21" s="26">
        <v>234280231650</v>
      </c>
      <c r="O21" s="24"/>
      <c r="P21" s="83">
        <v>-173972619244</v>
      </c>
      <c r="Q21" s="24"/>
      <c r="R21" s="52">
        <v>0</v>
      </c>
      <c r="S21" s="24"/>
      <c r="T21" s="52">
        <f t="shared" si="0"/>
        <v>60307612406</v>
      </c>
      <c r="U21" s="23"/>
      <c r="V21" s="92">
        <f>T21/درآمد!$F$13*100</f>
        <v>-2.7330795596146062</v>
      </c>
      <c r="X21" s="97"/>
      <c r="Y21" s="98"/>
    </row>
    <row r="22" spans="1:25" ht="21.75" customHeight="1" x14ac:dyDescent="0.2">
      <c r="A22" s="108" t="s">
        <v>19</v>
      </c>
      <c r="B22" s="108"/>
      <c r="D22" s="26">
        <v>0</v>
      </c>
      <c r="E22" s="24"/>
      <c r="F22" s="26">
        <v>6212803826</v>
      </c>
      <c r="G22" s="24"/>
      <c r="H22" s="26">
        <v>0</v>
      </c>
      <c r="I22" s="24"/>
      <c r="J22" s="26">
        <f t="shared" si="1"/>
        <v>6212803826</v>
      </c>
      <c r="K22" s="23"/>
      <c r="L22" s="92">
        <v>-0.28155794048838734</v>
      </c>
      <c r="M22" s="23"/>
      <c r="N22" s="26">
        <v>0</v>
      </c>
      <c r="O22" s="24"/>
      <c r="P22" s="83">
        <v>-38396760061</v>
      </c>
      <c r="Q22" s="24"/>
      <c r="R22" s="52">
        <v>0</v>
      </c>
      <c r="S22" s="24"/>
      <c r="T22" s="52">
        <f t="shared" si="0"/>
        <v>-38396760061</v>
      </c>
      <c r="U22" s="23"/>
      <c r="V22" s="92">
        <f>T22/درآمد!$F$13*100</f>
        <v>1.7401020516558365</v>
      </c>
      <c r="X22" s="97"/>
      <c r="Y22" s="98"/>
    </row>
    <row r="23" spans="1:25" ht="21.75" customHeight="1" x14ac:dyDescent="0.2">
      <c r="A23" s="108" t="s">
        <v>26</v>
      </c>
      <c r="B23" s="108"/>
      <c r="D23" s="26">
        <v>0</v>
      </c>
      <c r="E23" s="24"/>
      <c r="F23" s="26">
        <v>5135267764</v>
      </c>
      <c r="G23" s="24"/>
      <c r="H23" s="26">
        <v>0</v>
      </c>
      <c r="I23" s="24"/>
      <c r="J23" s="26">
        <f t="shared" si="1"/>
        <v>5135267764</v>
      </c>
      <c r="K23" s="23"/>
      <c r="L23" s="92">
        <v>-0.23272510383112263</v>
      </c>
      <c r="M23" s="23"/>
      <c r="N23" s="26">
        <v>0</v>
      </c>
      <c r="O23" s="24"/>
      <c r="P23" s="83">
        <v>6497740767</v>
      </c>
      <c r="Q23" s="24"/>
      <c r="R23" s="52">
        <v>0</v>
      </c>
      <c r="S23" s="24"/>
      <c r="T23" s="52">
        <f t="shared" si="0"/>
        <v>6497740767</v>
      </c>
      <c r="U23" s="23"/>
      <c r="V23" s="92">
        <f>T23/درآمد!$F$13*100</f>
        <v>-0.2944709923915908</v>
      </c>
      <c r="X23" s="97"/>
      <c r="Y23" s="98"/>
    </row>
    <row r="24" spans="1:25" ht="21.75" customHeight="1" x14ac:dyDescent="0.2">
      <c r="A24" s="108" t="s">
        <v>32</v>
      </c>
      <c r="B24" s="108"/>
      <c r="D24" s="26">
        <v>0</v>
      </c>
      <c r="E24" s="24"/>
      <c r="F24" s="26">
        <v>382103980</v>
      </c>
      <c r="G24" s="24"/>
      <c r="H24" s="26">
        <v>0</v>
      </c>
      <c r="I24" s="24"/>
      <c r="J24" s="26">
        <f t="shared" si="1"/>
        <v>382103980</v>
      </c>
      <c r="K24" s="23"/>
      <c r="L24" s="92">
        <v>-1.7316563129031258E-2</v>
      </c>
      <c r="M24" s="23"/>
      <c r="N24" s="26">
        <v>0</v>
      </c>
      <c r="O24" s="24"/>
      <c r="P24" s="83">
        <v>-1364657072</v>
      </c>
      <c r="Q24" s="24"/>
      <c r="R24" s="52">
        <v>0</v>
      </c>
      <c r="S24" s="24"/>
      <c r="T24" s="52">
        <f t="shared" si="0"/>
        <v>-1364657072</v>
      </c>
      <c r="U24" s="23"/>
      <c r="V24" s="92">
        <f>T24/درآمد!$F$13*100</f>
        <v>6.1844868343613101E-2</v>
      </c>
      <c r="X24" s="97"/>
      <c r="Y24" s="98"/>
    </row>
    <row r="25" spans="1:25" ht="21.75" customHeight="1" x14ac:dyDescent="0.2">
      <c r="A25" s="110" t="s">
        <v>34</v>
      </c>
      <c r="B25" s="110"/>
      <c r="D25" s="27">
        <v>0</v>
      </c>
      <c r="E25" s="24"/>
      <c r="F25" s="27">
        <v>47987130</v>
      </c>
      <c r="G25" s="24"/>
      <c r="H25" s="27">
        <v>0</v>
      </c>
      <c r="I25" s="24"/>
      <c r="J25" s="26">
        <f t="shared" si="1"/>
        <v>47987130</v>
      </c>
      <c r="K25" s="23"/>
      <c r="L25" s="92">
        <v>-2.174727847707919E-3</v>
      </c>
      <c r="M25" s="23"/>
      <c r="N25" s="27">
        <v>0</v>
      </c>
      <c r="O25" s="24"/>
      <c r="P25" s="83">
        <v>24291392</v>
      </c>
      <c r="Q25" s="24"/>
      <c r="R25" s="93">
        <v>0</v>
      </c>
      <c r="S25" s="24"/>
      <c r="T25" s="52">
        <f t="shared" si="0"/>
        <v>24291392</v>
      </c>
      <c r="U25" s="23"/>
      <c r="V25" s="92">
        <f>T25/درآمد!$F$13*100</f>
        <v>-1.1008611400968114E-3</v>
      </c>
      <c r="X25" s="97"/>
      <c r="Y25" s="98"/>
    </row>
    <row r="26" spans="1:25" ht="21.75" customHeight="1" thickBot="1" x14ac:dyDescent="0.25">
      <c r="A26" s="107" t="s">
        <v>36</v>
      </c>
      <c r="B26" s="107"/>
      <c r="D26" s="87">
        <f>SUM(D9:D25)</f>
        <v>1006198905994</v>
      </c>
      <c r="E26" s="99"/>
      <c r="F26" s="87">
        <f>SUM(F9:F25)</f>
        <v>2129136525436</v>
      </c>
      <c r="G26" s="99"/>
      <c r="H26" s="87">
        <f>SUM(H9:H25)</f>
        <v>-11847014965</v>
      </c>
      <c r="I26" s="99"/>
      <c r="J26" s="87">
        <f>SUM(J9:J25)</f>
        <v>3123488416465</v>
      </c>
      <c r="K26" s="70"/>
      <c r="L26" s="100">
        <f>SUM(L9:L25)</f>
        <v>-141.55331317560035</v>
      </c>
      <c r="M26" s="70"/>
      <c r="N26" s="87">
        <f>SUM(N9:N25)</f>
        <v>1066650538534</v>
      </c>
      <c r="O26" s="99"/>
      <c r="P26" s="87">
        <f>SUM(P9:P25)</f>
        <v>-3554318312499</v>
      </c>
      <c r="Q26" s="99"/>
      <c r="R26" s="79">
        <f>SUM(R9:R25)</f>
        <v>-11761085963</v>
      </c>
      <c r="S26" s="99"/>
      <c r="T26" s="87">
        <f>SUM(T9:T25)</f>
        <v>-2499428859928</v>
      </c>
      <c r="U26" s="70"/>
      <c r="V26" s="100">
        <f>SUM(V9:V25)</f>
        <v>113.27156979440338</v>
      </c>
    </row>
    <row r="27" spans="1:25" ht="13.5" thickTop="1" x14ac:dyDescent="0.2">
      <c r="F27" s="47"/>
    </row>
    <row r="28" spans="1:25" ht="18.75" x14ac:dyDescent="0.2">
      <c r="D28" s="26"/>
      <c r="F28" s="51"/>
      <c r="P28" s="47"/>
      <c r="R28" s="47"/>
    </row>
    <row r="29" spans="1:25" x14ac:dyDescent="0.2">
      <c r="P29" s="47"/>
    </row>
    <row r="30" spans="1:25" x14ac:dyDescent="0.2">
      <c r="R30" s="51"/>
    </row>
    <row r="31" spans="1:25" x14ac:dyDescent="0.2">
      <c r="H31" s="51"/>
    </row>
    <row r="34" spans="8:8" x14ac:dyDescent="0.2">
      <c r="H34" s="51"/>
    </row>
  </sheetData>
  <mergeCells count="28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R8:S8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A25:B25"/>
    <mergeCell ref="A26:B26"/>
    <mergeCell ref="A22:B22"/>
    <mergeCell ref="A23:B23"/>
    <mergeCell ref="A24:B24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"/>
  <sheetViews>
    <sheetView rightToLeft="1" view="pageBreakPreview" topLeftCell="A6" zoomScaleNormal="100" zoomScaleSheetLayoutView="100" workbookViewId="0">
      <selection activeCell="N16" sqref="N16"/>
    </sheetView>
  </sheetViews>
  <sheetFormatPr defaultRowHeight="12.75" x14ac:dyDescent="0.2"/>
  <cols>
    <col min="1" max="1" width="6.42578125" style="65" bestFit="1" customWidth="1"/>
    <col min="2" max="2" width="24.28515625" style="65" customWidth="1"/>
    <col min="3" max="3" width="1.28515625" style="65" customWidth="1"/>
    <col min="4" max="4" width="18.28515625" style="101" customWidth="1"/>
    <col min="5" max="5" width="1.28515625" style="65" customWidth="1"/>
    <col min="6" max="6" width="21.28515625" style="101" customWidth="1"/>
    <col min="7" max="7" width="1.28515625" style="65" customWidth="1"/>
    <col min="8" max="8" width="20.85546875" style="101" customWidth="1"/>
    <col min="9" max="9" width="1.28515625" style="65" customWidth="1"/>
    <col min="10" max="10" width="21.7109375" style="101" customWidth="1"/>
    <col min="11" max="11" width="1.28515625" style="65" customWidth="1"/>
    <col min="12" max="12" width="18.42578125" style="65" customWidth="1"/>
    <col min="13" max="13" width="1.28515625" style="65" customWidth="1"/>
    <col min="14" max="14" width="20.42578125" style="101" customWidth="1"/>
    <col min="15" max="15" width="1.28515625" style="65" customWidth="1"/>
    <col min="16" max="16" width="31.28515625" style="65" customWidth="1"/>
    <col min="17" max="17" width="1.28515625" style="65" customWidth="1"/>
    <col min="18" max="18" width="21.7109375" style="101" customWidth="1"/>
    <col min="19" max="19" width="1.28515625" style="65" customWidth="1"/>
    <col min="20" max="20" width="20.140625" style="101" bestFit="1" customWidth="1"/>
    <col min="21" max="21" width="1.28515625" style="65" customWidth="1"/>
    <col min="22" max="22" width="17.28515625" style="65" bestFit="1" customWidth="1"/>
    <col min="23" max="23" width="0.28515625" style="65" customWidth="1"/>
    <col min="24" max="16384" width="9.140625" style="65"/>
  </cols>
  <sheetData>
    <row r="1" spans="1:22" ht="29.1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 ht="21.75" customHeight="1" x14ac:dyDescent="0.2">
      <c r="A2" s="125" t="s">
        <v>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ht="21.75" customHeight="1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ht="14.45" customHeight="1" x14ac:dyDescent="0.2"/>
    <row r="5" spans="1:22" ht="24" x14ac:dyDescent="0.2">
      <c r="A5" s="90" t="s">
        <v>122</v>
      </c>
      <c r="B5" s="126" t="s">
        <v>123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1:22" ht="21" x14ac:dyDescent="0.2">
      <c r="D6" s="123" t="s">
        <v>116</v>
      </c>
      <c r="E6" s="123"/>
      <c r="F6" s="123"/>
      <c r="G6" s="123"/>
      <c r="H6" s="123"/>
      <c r="I6" s="123"/>
      <c r="J6" s="123"/>
      <c r="K6" s="123"/>
      <c r="L6" s="123"/>
      <c r="N6" s="123" t="s">
        <v>117</v>
      </c>
      <c r="O6" s="123"/>
      <c r="P6" s="123"/>
      <c r="Q6" s="123"/>
      <c r="R6" s="123"/>
      <c r="S6" s="123"/>
      <c r="T6" s="123"/>
      <c r="U6" s="123"/>
      <c r="V6" s="123"/>
    </row>
    <row r="7" spans="1:22" ht="21" x14ac:dyDescent="0.2">
      <c r="D7" s="102"/>
      <c r="E7" s="67"/>
      <c r="F7" s="102"/>
      <c r="G7" s="67"/>
      <c r="H7" s="102"/>
      <c r="I7" s="67"/>
      <c r="J7" s="122" t="s">
        <v>36</v>
      </c>
      <c r="K7" s="122"/>
      <c r="L7" s="122"/>
      <c r="N7" s="102"/>
      <c r="O7" s="67"/>
      <c r="P7" s="67"/>
      <c r="Q7" s="67"/>
      <c r="R7" s="102"/>
      <c r="S7" s="67"/>
      <c r="T7" s="122" t="s">
        <v>36</v>
      </c>
      <c r="U7" s="122"/>
      <c r="V7" s="122"/>
    </row>
    <row r="8" spans="1:22" ht="21" x14ac:dyDescent="0.2">
      <c r="A8" s="123" t="s">
        <v>43</v>
      </c>
      <c r="B8" s="123"/>
      <c r="D8" s="17" t="s">
        <v>124</v>
      </c>
      <c r="F8" s="17" t="s">
        <v>120</v>
      </c>
      <c r="H8" s="17" t="s">
        <v>121</v>
      </c>
      <c r="J8" s="18" t="s">
        <v>71</v>
      </c>
      <c r="K8" s="67"/>
      <c r="L8" s="103" t="s">
        <v>102</v>
      </c>
      <c r="N8" s="17" t="s">
        <v>124</v>
      </c>
      <c r="P8" s="89" t="s">
        <v>120</v>
      </c>
      <c r="R8" s="17" t="s">
        <v>121</v>
      </c>
      <c r="T8" s="17" t="s">
        <v>71</v>
      </c>
      <c r="U8" s="67"/>
      <c r="V8" s="103" t="s">
        <v>102</v>
      </c>
    </row>
    <row r="9" spans="1:22" ht="21.75" customHeight="1" x14ac:dyDescent="0.2">
      <c r="A9" s="124" t="s">
        <v>46</v>
      </c>
      <c r="B9" s="124"/>
      <c r="D9" s="86">
        <v>0</v>
      </c>
      <c r="E9" s="99"/>
      <c r="F9" s="88">
        <v>25462399182</v>
      </c>
      <c r="G9" s="99"/>
      <c r="H9" s="88">
        <f>VLOOKUP(A9,'درآمد ناشی از صندوق'!A:Q,9,0)</f>
        <v>21361806060</v>
      </c>
      <c r="I9" s="99"/>
      <c r="J9" s="86">
        <v>46728975976</v>
      </c>
      <c r="K9" s="104"/>
      <c r="L9" s="40">
        <f>J9/درآمد!$F$13*100</f>
        <v>-2.1177095889974469</v>
      </c>
      <c r="M9" s="104"/>
      <c r="N9" s="86">
        <v>0</v>
      </c>
      <c r="O9" s="99"/>
      <c r="P9" s="86">
        <v>72801089246</v>
      </c>
      <c r="Q9" s="99"/>
      <c r="R9" s="88">
        <f>VLOOKUP(A9,'درآمد ناشی از صندوق'!A:Q,17,0)</f>
        <v>23799123766</v>
      </c>
      <c r="S9" s="99"/>
      <c r="T9" s="88">
        <f t="shared" ref="T9:T24" si="0">N9+P9+R9</f>
        <v>96600213012</v>
      </c>
      <c r="U9" s="104"/>
      <c r="V9" s="40">
        <f>T9/درآمد!$F$13*100</f>
        <v>-4.3778232482512802</v>
      </c>
    </row>
    <row r="10" spans="1:22" ht="21.75" customHeight="1" x14ac:dyDescent="0.2">
      <c r="A10" s="120" t="s">
        <v>48</v>
      </c>
      <c r="B10" s="120"/>
      <c r="D10" s="83">
        <v>0</v>
      </c>
      <c r="E10" s="99"/>
      <c r="F10" s="88">
        <v>27830250230</v>
      </c>
      <c r="G10" s="99"/>
      <c r="H10" s="88">
        <f>VLOOKUP(A10,'درآمد ناشی از صندوق'!A:Q,9,0)</f>
        <v>673220695</v>
      </c>
      <c r="I10" s="99"/>
      <c r="J10" s="83">
        <v>28498630552</v>
      </c>
      <c r="K10" s="104"/>
      <c r="L10" s="105">
        <f>J10/درآمد!$F$13*100</f>
        <v>-1.2915289054111243</v>
      </c>
      <c r="M10" s="104"/>
      <c r="N10" s="83">
        <v>0</v>
      </c>
      <c r="O10" s="99"/>
      <c r="P10" s="88">
        <v>51823202578</v>
      </c>
      <c r="Q10" s="99"/>
      <c r="R10" s="88">
        <f>VLOOKUP(A10,'درآمد ناشی از صندوق'!A:Q,17,0)</f>
        <v>1690514027</v>
      </c>
      <c r="S10" s="99"/>
      <c r="T10" s="88">
        <f t="shared" si="0"/>
        <v>53513716605</v>
      </c>
      <c r="U10" s="104"/>
      <c r="V10" s="105">
        <f>T10/درآمد!$F$13*100</f>
        <v>-2.4251871227716375</v>
      </c>
    </row>
    <row r="11" spans="1:22" ht="21.75" customHeight="1" x14ac:dyDescent="0.2">
      <c r="A11" s="120" t="s">
        <v>49</v>
      </c>
      <c r="B11" s="120"/>
      <c r="D11" s="83">
        <v>7416660000</v>
      </c>
      <c r="E11" s="99"/>
      <c r="F11" s="88">
        <v>-256555038</v>
      </c>
      <c r="G11" s="99"/>
      <c r="H11" s="88">
        <f>VLOOKUP(A11,'درآمد ناشی از صندوق'!A:Q,9,0)</f>
        <v>-1761750798</v>
      </c>
      <c r="I11" s="99"/>
      <c r="J11" s="83">
        <v>5334550499</v>
      </c>
      <c r="K11" s="104"/>
      <c r="L11" s="105">
        <f>J11/درآمد!$F$13*100</f>
        <v>-0.24175639437349472</v>
      </c>
      <c r="M11" s="104"/>
      <c r="N11" s="83">
        <v>20078478084</v>
      </c>
      <c r="O11" s="99"/>
      <c r="P11" s="88">
        <v>8998313</v>
      </c>
      <c r="Q11" s="99"/>
      <c r="R11" s="88">
        <f>VLOOKUP(A11,'درآمد ناشی از صندوق'!A:Q,17,0)</f>
        <v>3748988971</v>
      </c>
      <c r="S11" s="99"/>
      <c r="T11" s="88">
        <f t="shared" si="0"/>
        <v>23836465368</v>
      </c>
      <c r="U11" s="104"/>
      <c r="V11" s="105">
        <f>T11/درآمد!$F$13*100</f>
        <v>-1.0802443285627537</v>
      </c>
    </row>
    <row r="12" spans="1:22" ht="21.75" customHeight="1" x14ac:dyDescent="0.2">
      <c r="A12" s="120" t="s">
        <v>52</v>
      </c>
      <c r="B12" s="120"/>
      <c r="D12" s="83">
        <v>0</v>
      </c>
      <c r="E12" s="99"/>
      <c r="F12" s="88">
        <v>0</v>
      </c>
      <c r="G12" s="99"/>
      <c r="H12" s="88">
        <f>VLOOKUP(A12,'درآمد ناشی از صندوق'!A:Q,9,0)</f>
        <v>3140803478</v>
      </c>
      <c r="I12" s="99"/>
      <c r="J12" s="83">
        <v>3126483571</v>
      </c>
      <c r="K12" s="104"/>
      <c r="L12" s="105">
        <f>J12/درآمد!$F$13*100</f>
        <v>-0.14168905052724068</v>
      </c>
      <c r="M12" s="104"/>
      <c r="N12" s="83">
        <v>0</v>
      </c>
      <c r="O12" s="99"/>
      <c r="P12" s="88">
        <v>0</v>
      </c>
      <c r="Q12" s="99"/>
      <c r="R12" s="88">
        <f>VLOOKUP(A12,'درآمد ناشی از صندوق'!A:Q,17,0)</f>
        <v>3155013122</v>
      </c>
      <c r="S12" s="99"/>
      <c r="T12" s="88">
        <f t="shared" si="0"/>
        <v>3155013122</v>
      </c>
      <c r="U12" s="104"/>
      <c r="V12" s="105">
        <f>T12/درآمد!$F$13*100</f>
        <v>-0.14298198071585688</v>
      </c>
    </row>
    <row r="13" spans="1:22" ht="21.75" customHeight="1" x14ac:dyDescent="0.2">
      <c r="A13" s="120" t="s">
        <v>47</v>
      </c>
      <c r="B13" s="120"/>
      <c r="D13" s="83">
        <v>0</v>
      </c>
      <c r="E13" s="99"/>
      <c r="F13" s="88">
        <v>0</v>
      </c>
      <c r="G13" s="99"/>
      <c r="H13" s="88">
        <f>VLOOKUP(A13,'درآمد ناشی از صندوق'!A:Q,9,0)</f>
        <v>14971626172</v>
      </c>
      <c r="I13" s="99"/>
      <c r="J13" s="83">
        <v>14894473953</v>
      </c>
      <c r="K13" s="104"/>
      <c r="L13" s="105">
        <f>J13/درآمد!$F$13*100</f>
        <v>-0.67500238673196833</v>
      </c>
      <c r="M13" s="104"/>
      <c r="N13" s="83">
        <v>0</v>
      </c>
      <c r="O13" s="99"/>
      <c r="P13" s="88">
        <v>0</v>
      </c>
      <c r="Q13" s="99"/>
      <c r="R13" s="88">
        <f>VLOOKUP(A13,'درآمد ناشی از صندوق'!A:Q,17,0)</f>
        <v>14971626172</v>
      </c>
      <c r="S13" s="99"/>
      <c r="T13" s="88">
        <f t="shared" si="0"/>
        <v>14971626172</v>
      </c>
      <c r="U13" s="104"/>
      <c r="V13" s="105">
        <f>T13/درآمد!$F$13*100</f>
        <v>-0.67849884670302885</v>
      </c>
    </row>
    <row r="14" spans="1:22" ht="21.75" customHeight="1" x14ac:dyDescent="0.2">
      <c r="A14" s="120" t="s">
        <v>125</v>
      </c>
      <c r="B14" s="120"/>
      <c r="D14" s="83">
        <v>0</v>
      </c>
      <c r="E14" s="99"/>
      <c r="F14" s="88">
        <v>0</v>
      </c>
      <c r="G14" s="99"/>
      <c r="H14" s="83">
        <v>0</v>
      </c>
      <c r="I14" s="99"/>
      <c r="J14" s="83">
        <v>0</v>
      </c>
      <c r="K14" s="104"/>
      <c r="L14" s="105">
        <f>J14/درآمد!$F$13*100</f>
        <v>0</v>
      </c>
      <c r="M14" s="104"/>
      <c r="N14" s="83">
        <v>0</v>
      </c>
      <c r="O14" s="99"/>
      <c r="P14" s="88">
        <v>0</v>
      </c>
      <c r="Q14" s="99"/>
      <c r="R14" s="88">
        <f>VLOOKUP(A14,'درآمد ناشی از صندوق'!A:Q,17,0)</f>
        <v>49681714</v>
      </c>
      <c r="S14" s="99"/>
      <c r="T14" s="88">
        <f t="shared" si="0"/>
        <v>49681714</v>
      </c>
      <c r="U14" s="104"/>
      <c r="V14" s="105">
        <f>T14/درآمد!$F$13*100</f>
        <v>-2.2515246683271059E-3</v>
      </c>
    </row>
    <row r="15" spans="1:22" ht="21.75" customHeight="1" x14ac:dyDescent="0.2">
      <c r="A15" s="120" t="s">
        <v>126</v>
      </c>
      <c r="B15" s="120"/>
      <c r="D15" s="83">
        <v>0</v>
      </c>
      <c r="E15" s="99"/>
      <c r="F15" s="88">
        <v>0</v>
      </c>
      <c r="G15" s="99"/>
      <c r="H15" s="83">
        <v>0</v>
      </c>
      <c r="I15" s="99"/>
      <c r="J15" s="83">
        <v>0</v>
      </c>
      <c r="K15" s="104"/>
      <c r="L15" s="105">
        <f>J15/درآمد!$F$13*100</f>
        <v>0</v>
      </c>
      <c r="M15" s="104"/>
      <c r="N15" s="83">
        <v>0</v>
      </c>
      <c r="O15" s="99"/>
      <c r="P15" s="88">
        <v>0</v>
      </c>
      <c r="Q15" s="99"/>
      <c r="R15" s="88">
        <f>VLOOKUP(A15,'درآمد ناشی از صندوق'!A:Q,17,0)</f>
        <v>492584938</v>
      </c>
      <c r="S15" s="99"/>
      <c r="T15" s="88">
        <f t="shared" si="0"/>
        <v>492584938</v>
      </c>
      <c r="U15" s="104"/>
      <c r="V15" s="105">
        <f>T15/درآمد!$F$13*100</f>
        <v>-2.2323447599923347E-2</v>
      </c>
    </row>
    <row r="16" spans="1:22" ht="21.75" customHeight="1" x14ac:dyDescent="0.2">
      <c r="A16" s="120" t="s">
        <v>127</v>
      </c>
      <c r="B16" s="120"/>
      <c r="D16" s="83">
        <v>0</v>
      </c>
      <c r="E16" s="99"/>
      <c r="F16" s="88">
        <v>0</v>
      </c>
      <c r="G16" s="99"/>
      <c r="H16" s="83">
        <v>0</v>
      </c>
      <c r="I16" s="99"/>
      <c r="J16" s="83">
        <v>0</v>
      </c>
      <c r="K16" s="104"/>
      <c r="L16" s="105">
        <f>J16/درآمد!$F$13*100</f>
        <v>0</v>
      </c>
      <c r="M16" s="104"/>
      <c r="N16" s="83">
        <v>0</v>
      </c>
      <c r="O16" s="99"/>
      <c r="P16" s="88">
        <v>0</v>
      </c>
      <c r="Q16" s="99"/>
      <c r="R16" s="88">
        <f>VLOOKUP(A16,'درآمد ناشی از صندوق'!A:Q,17,0)</f>
        <v>80911426</v>
      </c>
      <c r="S16" s="99"/>
      <c r="T16" s="88">
        <f t="shared" si="0"/>
        <v>80911426</v>
      </c>
      <c r="U16" s="104"/>
      <c r="V16" s="105">
        <f>T16/درآمد!$F$13*100</f>
        <v>-3.6668234028424057E-3</v>
      </c>
    </row>
    <row r="17" spans="1:22" ht="21.75" customHeight="1" x14ac:dyDescent="0.2">
      <c r="A17" s="120" t="s">
        <v>128</v>
      </c>
      <c r="B17" s="120"/>
      <c r="D17" s="83">
        <v>0</v>
      </c>
      <c r="E17" s="99"/>
      <c r="F17" s="88">
        <v>0</v>
      </c>
      <c r="G17" s="99"/>
      <c r="H17" s="83">
        <v>0</v>
      </c>
      <c r="I17" s="99"/>
      <c r="J17" s="83">
        <v>0</v>
      </c>
      <c r="K17" s="104"/>
      <c r="L17" s="105">
        <f>J17/درآمد!$F$13*100</f>
        <v>0</v>
      </c>
      <c r="M17" s="104"/>
      <c r="N17" s="83">
        <v>0</v>
      </c>
      <c r="O17" s="99"/>
      <c r="P17" s="88">
        <v>0</v>
      </c>
      <c r="Q17" s="99"/>
      <c r="R17" s="88">
        <f>VLOOKUP(A17,'درآمد ناشی از صندوق'!A:Q,17,0)</f>
        <v>66338750</v>
      </c>
      <c r="S17" s="99"/>
      <c r="T17" s="88">
        <f t="shared" si="0"/>
        <v>66338750</v>
      </c>
      <c r="U17" s="104"/>
      <c r="V17" s="105">
        <f>T17/درآمد!$F$13*100</f>
        <v>-3.0064045715287686E-3</v>
      </c>
    </row>
    <row r="18" spans="1:22" ht="21.75" customHeight="1" x14ac:dyDescent="0.2">
      <c r="A18" s="120" t="s">
        <v>129</v>
      </c>
      <c r="B18" s="120"/>
      <c r="D18" s="83">
        <v>0</v>
      </c>
      <c r="E18" s="99"/>
      <c r="F18" s="88">
        <v>0</v>
      </c>
      <c r="G18" s="99"/>
      <c r="H18" s="83">
        <v>0</v>
      </c>
      <c r="I18" s="99"/>
      <c r="J18" s="83">
        <v>0</v>
      </c>
      <c r="K18" s="104"/>
      <c r="L18" s="105">
        <f>J18/درآمد!$F$13*100</f>
        <v>0</v>
      </c>
      <c r="M18" s="104"/>
      <c r="N18" s="83">
        <v>2871000000</v>
      </c>
      <c r="O18" s="99"/>
      <c r="P18" s="88">
        <v>0</v>
      </c>
      <c r="Q18" s="99"/>
      <c r="R18" s="88">
        <f>VLOOKUP(A18,'درآمد ناشی از صندوق'!A:Q,17,0)</f>
        <v>-2587402686</v>
      </c>
      <c r="S18" s="99"/>
      <c r="T18" s="88">
        <f t="shared" si="0"/>
        <v>283597314</v>
      </c>
      <c r="U18" s="104"/>
      <c r="V18" s="105">
        <f>T18/درآمد!$F$13*100</f>
        <v>-1.2852341373373474E-2</v>
      </c>
    </row>
    <row r="19" spans="1:22" ht="21.75" customHeight="1" x14ac:dyDescent="0.2">
      <c r="A19" s="120" t="s">
        <v>50</v>
      </c>
      <c r="B19" s="120"/>
      <c r="D19" s="83">
        <v>0</v>
      </c>
      <c r="E19" s="99"/>
      <c r="F19" s="88">
        <v>2015622000</v>
      </c>
      <c r="G19" s="99"/>
      <c r="H19" s="83">
        <v>0</v>
      </c>
      <c r="I19" s="99"/>
      <c r="J19" s="83">
        <v>2015622001</v>
      </c>
      <c r="K19" s="104"/>
      <c r="L19" s="105">
        <f>J19/درآمد!$F$13*100</f>
        <v>-9.1345935795901542E-2</v>
      </c>
      <c r="M19" s="104"/>
      <c r="N19" s="83">
        <v>0</v>
      </c>
      <c r="O19" s="99"/>
      <c r="P19" s="88">
        <v>3971988165</v>
      </c>
      <c r="Q19" s="99"/>
      <c r="R19" s="88">
        <f>VLOOKUP(A19,'درآمد ناشی از صندوق'!A:Q,17,0)</f>
        <v>490222094</v>
      </c>
      <c r="S19" s="99"/>
      <c r="T19" s="88">
        <f t="shared" si="0"/>
        <v>4462210259</v>
      </c>
      <c r="U19" s="104"/>
      <c r="V19" s="105">
        <f>T19/درآمد!$F$13*100</f>
        <v>-0.20222282333900127</v>
      </c>
    </row>
    <row r="20" spans="1:22" ht="21.75" customHeight="1" x14ac:dyDescent="0.2">
      <c r="A20" s="120" t="s">
        <v>130</v>
      </c>
      <c r="B20" s="120"/>
      <c r="D20" s="83">
        <v>0</v>
      </c>
      <c r="E20" s="99"/>
      <c r="F20" s="88">
        <v>0</v>
      </c>
      <c r="G20" s="99"/>
      <c r="H20" s="83">
        <v>0</v>
      </c>
      <c r="I20" s="99"/>
      <c r="J20" s="83">
        <v>0</v>
      </c>
      <c r="K20" s="104"/>
      <c r="L20" s="105">
        <f>J20/درآمد!$F$13*100</f>
        <v>0</v>
      </c>
      <c r="M20" s="104"/>
      <c r="N20" s="83">
        <v>0</v>
      </c>
      <c r="O20" s="99"/>
      <c r="P20" s="88">
        <v>0</v>
      </c>
      <c r="Q20" s="99"/>
      <c r="R20" s="88">
        <f>VLOOKUP(A20,'درآمد ناشی از صندوق'!A:Q,17,0)</f>
        <v>127699532</v>
      </c>
      <c r="S20" s="99"/>
      <c r="T20" s="88">
        <f t="shared" si="0"/>
        <v>127699532</v>
      </c>
      <c r="U20" s="104"/>
      <c r="V20" s="105">
        <f>T20/درآمد!$F$13*100</f>
        <v>-5.7872127042925018E-3</v>
      </c>
    </row>
    <row r="21" spans="1:22" ht="21.75" customHeight="1" x14ac:dyDescent="0.2">
      <c r="A21" s="120" t="s">
        <v>131</v>
      </c>
      <c r="B21" s="120"/>
      <c r="D21" s="83">
        <v>0</v>
      </c>
      <c r="E21" s="99"/>
      <c r="F21" s="88">
        <v>0</v>
      </c>
      <c r="G21" s="99"/>
      <c r="H21" s="83">
        <v>0</v>
      </c>
      <c r="I21" s="99"/>
      <c r="J21" s="83">
        <v>0</v>
      </c>
      <c r="K21" s="104"/>
      <c r="L21" s="105">
        <f>J21/درآمد!$F$13*100</f>
        <v>0</v>
      </c>
      <c r="M21" s="104"/>
      <c r="N21" s="83">
        <v>0</v>
      </c>
      <c r="O21" s="99"/>
      <c r="P21" s="88">
        <v>0</v>
      </c>
      <c r="Q21" s="99"/>
      <c r="R21" s="88">
        <f>VLOOKUP(A21,'درآمد ناشی از صندوق'!A:Q,17,0)</f>
        <v>364940263</v>
      </c>
      <c r="S21" s="99"/>
      <c r="T21" s="88">
        <f t="shared" si="0"/>
        <v>364940263</v>
      </c>
      <c r="U21" s="104"/>
      <c r="V21" s="105">
        <f>T21/درآمد!$F$13*100</f>
        <v>-1.653872095898869E-2</v>
      </c>
    </row>
    <row r="22" spans="1:22" ht="21.75" customHeight="1" x14ac:dyDescent="0.2">
      <c r="A22" s="120" t="s">
        <v>54</v>
      </c>
      <c r="B22" s="120"/>
      <c r="D22" s="83">
        <v>0</v>
      </c>
      <c r="E22" s="99"/>
      <c r="F22" s="88">
        <v>6362466116</v>
      </c>
      <c r="G22" s="99"/>
      <c r="H22" s="83">
        <v>0</v>
      </c>
      <c r="I22" s="99"/>
      <c r="J22" s="83">
        <v>6362466119</v>
      </c>
      <c r="K22" s="104"/>
      <c r="L22" s="105">
        <f>J22/درآمد!$F$13*100</f>
        <v>-0.28834048314685612</v>
      </c>
      <c r="M22" s="104"/>
      <c r="N22" s="83">
        <v>0</v>
      </c>
      <c r="O22" s="99"/>
      <c r="P22" s="88">
        <v>6362466116</v>
      </c>
      <c r="Q22" s="99"/>
      <c r="R22" s="83">
        <v>0</v>
      </c>
      <c r="S22" s="99"/>
      <c r="T22" s="88">
        <f t="shared" si="0"/>
        <v>6362466116</v>
      </c>
      <c r="U22" s="104"/>
      <c r="V22" s="105">
        <f>T22/درآمد!$F$13*100</f>
        <v>-0.28834048301089915</v>
      </c>
    </row>
    <row r="23" spans="1:22" ht="21.75" customHeight="1" x14ac:dyDescent="0.2">
      <c r="A23" s="120" t="s">
        <v>51</v>
      </c>
      <c r="B23" s="120"/>
      <c r="D23" s="83">
        <v>0</v>
      </c>
      <c r="E23" s="99"/>
      <c r="F23" s="88">
        <v>11301880500</v>
      </c>
      <c r="G23" s="99"/>
      <c r="H23" s="83">
        <v>0</v>
      </c>
      <c r="I23" s="99"/>
      <c r="J23" s="83">
        <v>11301880501</v>
      </c>
      <c r="K23" s="104"/>
      <c r="L23" s="105">
        <f>J23/درآمد!$F$13*100</f>
        <v>-0.51218971121822832</v>
      </c>
      <c r="M23" s="104"/>
      <c r="N23" s="83">
        <v>0</v>
      </c>
      <c r="O23" s="99"/>
      <c r="P23" s="88">
        <v>17216394785</v>
      </c>
      <c r="Q23" s="99"/>
      <c r="R23" s="83">
        <v>0</v>
      </c>
      <c r="S23" s="99"/>
      <c r="T23" s="88">
        <f t="shared" si="0"/>
        <v>17216394785</v>
      </c>
      <c r="U23" s="104"/>
      <c r="V23" s="105">
        <f>T23/درآمد!$F$13*100</f>
        <v>-0.78022947352592631</v>
      </c>
    </row>
    <row r="24" spans="1:22" ht="21.75" customHeight="1" x14ac:dyDescent="0.2">
      <c r="A24" s="121" t="s">
        <v>53</v>
      </c>
      <c r="B24" s="121"/>
      <c r="D24" s="84">
        <v>0</v>
      </c>
      <c r="E24" s="99"/>
      <c r="F24" s="88">
        <v>866271458</v>
      </c>
      <c r="G24" s="99"/>
      <c r="H24" s="84">
        <v>0</v>
      </c>
      <c r="I24" s="99"/>
      <c r="J24" s="84">
        <v>866271459</v>
      </c>
      <c r="K24" s="104"/>
      <c r="L24" s="105">
        <f>J24/درآمد!$F$13*100</f>
        <v>-3.9258540061766253E-2</v>
      </c>
      <c r="M24" s="104"/>
      <c r="N24" s="84">
        <v>0</v>
      </c>
      <c r="O24" s="99"/>
      <c r="P24" s="88">
        <v>866271458</v>
      </c>
      <c r="Q24" s="99"/>
      <c r="R24" s="84">
        <v>0</v>
      </c>
      <c r="S24" s="99"/>
      <c r="T24" s="88">
        <f t="shared" si="0"/>
        <v>866271458</v>
      </c>
      <c r="U24" s="104"/>
      <c r="V24" s="105">
        <f>T24/درآمد!$F$13*100</f>
        <v>-3.9258540016447269E-2</v>
      </c>
    </row>
    <row r="25" spans="1:22" ht="21.75" customHeight="1" thickBot="1" x14ac:dyDescent="0.25">
      <c r="A25" s="119" t="s">
        <v>36</v>
      </c>
      <c r="B25" s="119"/>
      <c r="D25" s="87">
        <f>SUM(D9:D24)</f>
        <v>7416660000</v>
      </c>
      <c r="E25" s="99"/>
      <c r="F25" s="87">
        <f>SUM(F9:F24)</f>
        <v>73582334448</v>
      </c>
      <c r="G25" s="99"/>
      <c r="H25" s="87">
        <f>SUM(H9:H24)</f>
        <v>38385705607</v>
      </c>
      <c r="I25" s="99"/>
      <c r="J25" s="87">
        <f>SUM(J9:J24)</f>
        <v>119129354631</v>
      </c>
      <c r="K25" s="104"/>
      <c r="L25" s="41">
        <f>SUM(L9:L24)</f>
        <v>-5.3988209962640266</v>
      </c>
      <c r="M25" s="104"/>
      <c r="N25" s="87">
        <f>SUM(N9:N24)</f>
        <v>22949478084</v>
      </c>
      <c r="O25" s="99"/>
      <c r="P25" s="87">
        <f>SUM(P9:P24)</f>
        <v>153050410661</v>
      </c>
      <c r="Q25" s="99"/>
      <c r="R25" s="87">
        <f>SUM(R9:R24)</f>
        <v>46450242089</v>
      </c>
      <c r="S25" s="99"/>
      <c r="T25" s="87">
        <f>SUM(T9:T24)</f>
        <v>222450130834</v>
      </c>
      <c r="U25" s="104"/>
      <c r="V25" s="41">
        <f>SUM(V9:V24)</f>
        <v>-10.081213322176108</v>
      </c>
    </row>
    <row r="26" spans="1:22" ht="13.5" thickTop="1" x14ac:dyDescent="0.2"/>
  </sheetData>
  <mergeCells count="26">
    <mergeCell ref="A1:V1"/>
    <mergeCell ref="A2:V2"/>
    <mergeCell ref="A3:V3"/>
    <mergeCell ref="B5:V5"/>
    <mergeCell ref="D6:L6"/>
    <mergeCell ref="N6:V6"/>
    <mergeCell ref="A10:B10"/>
    <mergeCell ref="A11:B11"/>
    <mergeCell ref="A12:B12"/>
    <mergeCell ref="J7:L7"/>
    <mergeCell ref="T7:V7"/>
    <mergeCell ref="A8:B8"/>
    <mergeCell ref="A9:B9"/>
    <mergeCell ref="A16:B16"/>
    <mergeCell ref="A17:B17"/>
    <mergeCell ref="A18:B18"/>
    <mergeCell ref="A13:B13"/>
    <mergeCell ref="A14:B14"/>
    <mergeCell ref="A15:B15"/>
    <mergeCell ref="A25:B25"/>
    <mergeCell ref="A22:B22"/>
    <mergeCell ref="A23:B23"/>
    <mergeCell ref="A24:B24"/>
    <mergeCell ref="A19:B19"/>
    <mergeCell ref="A20:B20"/>
    <mergeCell ref="A21:B21"/>
  </mergeCells>
  <pageMargins left="0.39" right="0.39" top="0.39" bottom="0.39" header="0" footer="0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view="pageBreakPreview" topLeftCell="B1" zoomScaleNormal="100" zoomScaleSheetLayoutView="100" workbookViewId="0">
      <selection activeCell="N26" sqref="N26"/>
    </sheetView>
  </sheetViews>
  <sheetFormatPr defaultRowHeight="12.75" x14ac:dyDescent="0.2"/>
  <cols>
    <col min="1" max="1" width="6.7109375" bestFit="1" customWidth="1"/>
    <col min="2" max="2" width="21.8554687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21.75" customHeight="1" x14ac:dyDescent="0.2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21.7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4.45" customHeight="1" x14ac:dyDescent="0.2"/>
    <row r="5" spans="1:18" ht="14.45" customHeight="1" x14ac:dyDescent="0.2">
      <c r="A5" s="1" t="s">
        <v>132</v>
      </c>
      <c r="B5" s="116" t="s">
        <v>133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1:18" ht="14.45" customHeight="1" x14ac:dyDescent="0.2">
      <c r="D6" s="112" t="s">
        <v>116</v>
      </c>
      <c r="E6" s="112"/>
      <c r="F6" s="112"/>
      <c r="G6" s="112"/>
      <c r="H6" s="112"/>
      <c r="I6" s="112"/>
      <c r="J6" s="112"/>
      <c r="L6" s="112" t="s">
        <v>117</v>
      </c>
      <c r="M6" s="112"/>
      <c r="N6" s="112"/>
      <c r="O6" s="112"/>
      <c r="P6" s="112"/>
      <c r="Q6" s="112"/>
      <c r="R6" s="11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112" t="s">
        <v>134</v>
      </c>
      <c r="B8" s="112"/>
      <c r="D8" s="2" t="s">
        <v>135</v>
      </c>
      <c r="F8" s="2" t="s">
        <v>120</v>
      </c>
      <c r="H8" s="2" t="s">
        <v>121</v>
      </c>
      <c r="J8" s="2" t="s">
        <v>36</v>
      </c>
      <c r="L8" s="2" t="s">
        <v>135</v>
      </c>
      <c r="N8" s="2" t="s">
        <v>120</v>
      </c>
      <c r="P8" s="2" t="s">
        <v>121</v>
      </c>
      <c r="R8" s="2" t="s">
        <v>36</v>
      </c>
    </row>
    <row r="9" spans="1:18" ht="21.75" customHeight="1" x14ac:dyDescent="0.2">
      <c r="A9" s="118" t="s">
        <v>64</v>
      </c>
      <c r="B9" s="118"/>
      <c r="D9" s="42">
        <v>48524</v>
      </c>
      <c r="E9" s="23"/>
      <c r="F9" s="42">
        <v>0</v>
      </c>
      <c r="G9" s="23"/>
      <c r="H9" s="42">
        <v>4533007</v>
      </c>
      <c r="I9" s="23"/>
      <c r="J9" s="42">
        <f>D9+F9+H9</f>
        <v>4581531</v>
      </c>
      <c r="K9" s="23"/>
      <c r="L9" s="42">
        <v>48524</v>
      </c>
      <c r="M9" s="23"/>
      <c r="N9" s="42">
        <v>0</v>
      </c>
      <c r="O9" s="23"/>
      <c r="P9" s="42">
        <v>4533007</v>
      </c>
      <c r="Q9" s="23"/>
      <c r="R9" s="42">
        <f>L9+N9+P9</f>
        <v>4581531</v>
      </c>
    </row>
    <row r="10" spans="1:18" ht="21.75" customHeight="1" x14ac:dyDescent="0.2">
      <c r="A10" s="107" t="s">
        <v>36</v>
      </c>
      <c r="B10" s="107"/>
      <c r="D10" s="35">
        <f>SUM(D9)</f>
        <v>48524</v>
      </c>
      <c r="E10" s="23"/>
      <c r="F10" s="35">
        <f>SUM(F9)</f>
        <v>0</v>
      </c>
      <c r="G10" s="23"/>
      <c r="H10" s="35">
        <f>SUM(H9)</f>
        <v>4533007</v>
      </c>
      <c r="I10" s="23"/>
      <c r="J10" s="35">
        <f>SUM(J9)</f>
        <v>4581531</v>
      </c>
      <c r="K10" s="23"/>
      <c r="L10" s="35">
        <f>SUM(L9)</f>
        <v>48524</v>
      </c>
      <c r="M10" s="23"/>
      <c r="N10" s="35">
        <f>SUM(N9)</f>
        <v>0</v>
      </c>
      <c r="O10" s="23"/>
      <c r="P10" s="35">
        <f>SUM(P9)</f>
        <v>4533007</v>
      </c>
      <c r="Q10" s="23"/>
      <c r="R10" s="35">
        <f>SUM(R9)</f>
        <v>4581531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واحدهای صندوق</vt:lpstr>
      <vt:lpstr>اوراق</vt:lpstr>
      <vt:lpstr>سپرده</vt:lpstr>
      <vt:lpstr>درآمد</vt:lpstr>
      <vt:lpstr>1-2</vt:lpstr>
      <vt:lpstr>2-2</vt:lpstr>
      <vt:lpstr>3-2</vt:lpstr>
      <vt:lpstr>4-2</vt:lpstr>
      <vt:lpstr>5-2</vt:lpstr>
      <vt:lpstr>درآمد سود سهام</vt:lpstr>
      <vt:lpstr>سود اوراق بهادار</vt:lpstr>
      <vt:lpstr>سود سپرده بانکی</vt:lpstr>
      <vt:lpstr>درآمد ناشی از فروش سهام</vt:lpstr>
      <vt:lpstr>درآمد ناشی از صندوق</vt:lpstr>
      <vt:lpstr>درآمد ناشی از تغییر قیمت اوراق</vt:lpstr>
      <vt:lpstr>درآمد ناشی از تغییر قیمت صندوق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درآمد!Print_Area</vt:lpstr>
      <vt:lpstr>'درآمد سود سهام'!Print_Area</vt:lpstr>
      <vt:lpstr>'درآمد ناشی از تغییر قیمت اوراق'!Print_Area</vt:lpstr>
      <vt:lpstr>'درآمد ناشی از تغییر قیمت صندوق'!Print_Area</vt:lpstr>
      <vt:lpstr>'درآمد ناشی از صندوق'!Print_Area</vt:lpstr>
      <vt:lpstr>'درآمد ناشی از فروش سهام'!Print_Area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dcterms:created xsi:type="dcterms:W3CDTF">2025-04-21T08:01:43Z</dcterms:created>
  <dcterms:modified xsi:type="dcterms:W3CDTF">2025-04-30T06:03:45Z</dcterms:modified>
</cp:coreProperties>
</file>