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3\14031230\"/>
    </mc:Choice>
  </mc:AlternateContent>
  <xr:revisionPtr revIDLastSave="0" documentId="13_ncr:1_{C94728B1-93A6-44F3-8C4E-C1EE16DE1154}" xr6:coauthVersionLast="47" xr6:coauthVersionMax="47" xr10:uidLastSave="{00000000-0000-0000-0000-000000000000}"/>
  <bookViews>
    <workbookView xWindow="-120" yWindow="-120" windowWidth="29040" windowHeight="15840" tabRatio="738" xr2:uid="{00000000-000D-0000-FFFF-FFFF00000000}"/>
  </bookViews>
  <sheets>
    <sheet name="0" sheetId="22" r:id="rId1"/>
    <sheet name="سهام" sheetId="2" r:id="rId2"/>
    <sheet name="واحدهای صندوق" sheetId="4" r:id="rId3"/>
    <sheet name="سپرده" sheetId="7" r:id="rId4"/>
    <sheet name="درآمد" sheetId="8" r:id="rId5"/>
    <sheet name="1-2" sheetId="9" r:id="rId6"/>
    <sheet name="2-2" sheetId="10" r:id="rId7"/>
    <sheet name="3-2" sheetId="13" r:id="rId8"/>
    <sheet name="4-2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Print_Area" localSheetId="0">'0'!$A$1:$I$33</definedName>
    <definedName name="_xlnm.Print_Area" localSheetId="5">'1-2'!$A$1:$W$27</definedName>
    <definedName name="_xlnm.Print_Area" localSheetId="6">'2-2'!$A$1:$X$24</definedName>
    <definedName name="_xlnm.Print_Area" localSheetId="7">'3-2'!$A$1:$K$27</definedName>
    <definedName name="_xlnm.Print_Area" localSheetId="8">'4-2'!$A$1:$G$10</definedName>
    <definedName name="_xlnm.Print_Area" localSheetId="4">درآمد!$A$1:$K$13</definedName>
    <definedName name="_xlnm.Print_Area" localSheetId="9">'درآمد سود سهام'!$A$1:$T$10</definedName>
    <definedName name="_xlnm.Print_Area" localSheetId="12">'درآمد ناشی از تغییر قیمت اوراق'!$A$1:$Q$33</definedName>
    <definedName name="_xlnm.Print_Area" localSheetId="11">'درآمد ناشی از فروش'!$A$1:$Q$28</definedName>
    <definedName name="_xlnm.Print_Area" localSheetId="3">سپرده!$A$1:$M$33</definedName>
    <definedName name="_xlnm.Print_Area" localSheetId="10">'سود سپرده بانکی'!$A$1:$N$28</definedName>
    <definedName name="_xlnm.Print_Area" localSheetId="1">سهام!$A$1:$AA$27</definedName>
    <definedName name="_xlnm.Print_Area" localSheetId="2">'واحدهای صندوق'!$A$1:$AA$24</definedName>
  </definedNames>
  <calcPr calcId="191029"/>
</workbook>
</file>

<file path=xl/calcChain.xml><?xml version="1.0" encoding="utf-8"?>
<calcChain xmlns="http://schemas.openxmlformats.org/spreadsheetml/2006/main">
  <c r="Q27" i="19" l="1"/>
  <c r="S26" i="9"/>
  <c r="AA9" i="4"/>
  <c r="AA11" i="2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9" i="9"/>
  <c r="J10" i="8"/>
  <c r="J11" i="8"/>
  <c r="J8" i="8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9" i="7"/>
  <c r="AA11" i="4"/>
  <c r="AA12" i="4"/>
  <c r="AA13" i="4"/>
  <c r="AA14" i="4"/>
  <c r="AA15" i="4"/>
  <c r="AA16" i="4"/>
  <c r="AA17" i="4"/>
  <c r="AA18" i="4"/>
  <c r="AA19" i="4"/>
  <c r="AA20" i="4"/>
  <c r="AA21" i="4"/>
  <c r="AA22" i="4"/>
  <c r="AA10" i="4"/>
  <c r="AA10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9" i="2"/>
  <c r="H27" i="13"/>
  <c r="D27" i="13"/>
  <c r="U9" i="10"/>
  <c r="W9" i="10" s="1"/>
  <c r="N26" i="9"/>
  <c r="Q26" i="9"/>
  <c r="G23" i="4"/>
  <c r="Y26" i="2" l="1"/>
  <c r="W26" i="2"/>
  <c r="J10" i="7" l="1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9" i="7"/>
  <c r="J10" i="10"/>
  <c r="L10" i="10" s="1"/>
  <c r="J11" i="10"/>
  <c r="L11" i="10" s="1"/>
  <c r="J12" i="10"/>
  <c r="L12" i="10" s="1"/>
  <c r="J13" i="10"/>
  <c r="L13" i="10" s="1"/>
  <c r="J14" i="10"/>
  <c r="L14" i="10" s="1"/>
  <c r="J15" i="10"/>
  <c r="L15" i="10" s="1"/>
  <c r="J16" i="10"/>
  <c r="L16" i="10" s="1"/>
  <c r="J17" i="10"/>
  <c r="L17" i="10" s="1"/>
  <c r="J18" i="10"/>
  <c r="L18" i="10" s="1"/>
  <c r="J19" i="10"/>
  <c r="L19" i="10" s="1"/>
  <c r="J20" i="10"/>
  <c r="L20" i="10" s="1"/>
  <c r="J21" i="10"/>
  <c r="L21" i="10" s="1"/>
  <c r="J22" i="10"/>
  <c r="L22" i="10" s="1"/>
  <c r="J9" i="10"/>
  <c r="L9" i="10" s="1"/>
  <c r="J9" i="9"/>
  <c r="U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9" i="13"/>
  <c r="K27" i="18"/>
  <c r="I27" i="18"/>
  <c r="C27" i="18"/>
  <c r="E27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8" i="18"/>
  <c r="M27" i="18" s="1"/>
  <c r="G9" i="18"/>
  <c r="G10" i="18"/>
  <c r="G11" i="18"/>
  <c r="G27" i="18" s="1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8" i="18"/>
  <c r="M8" i="15"/>
  <c r="S8" i="15"/>
  <c r="S9" i="15" s="1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8" i="13"/>
  <c r="F8" i="13"/>
  <c r="E26" i="2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10" i="10"/>
  <c r="W10" i="10" s="1"/>
  <c r="U11" i="10"/>
  <c r="W11" i="10" s="1"/>
  <c r="U12" i="10"/>
  <c r="W12" i="10" s="1"/>
  <c r="U13" i="10"/>
  <c r="W13" i="10" s="1"/>
  <c r="U14" i="10"/>
  <c r="W14" i="10" s="1"/>
  <c r="U15" i="10"/>
  <c r="W15" i="10" s="1"/>
  <c r="U16" i="10"/>
  <c r="U17" i="10"/>
  <c r="W17" i="10" s="1"/>
  <c r="U18" i="10"/>
  <c r="W18" i="10" s="1"/>
  <c r="U19" i="10"/>
  <c r="W19" i="10" s="1"/>
  <c r="U20" i="10"/>
  <c r="W20" i="10" s="1"/>
  <c r="U21" i="10"/>
  <c r="W21" i="10" s="1"/>
  <c r="U22" i="10"/>
  <c r="W22" i="10" s="1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8" i="19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8" i="21"/>
  <c r="Q32" i="21"/>
  <c r="K27" i="19"/>
  <c r="M27" i="19"/>
  <c r="C27" i="19"/>
  <c r="E27" i="19"/>
  <c r="I27" i="19"/>
  <c r="S23" i="10"/>
  <c r="Q23" i="10"/>
  <c r="H23" i="10"/>
  <c r="F23" i="10"/>
  <c r="D23" i="10"/>
  <c r="N23" i="10"/>
  <c r="F10" i="8"/>
  <c r="H32" i="7"/>
  <c r="F32" i="7"/>
  <c r="D32" i="7"/>
  <c r="Y23" i="4"/>
  <c r="W23" i="4"/>
  <c r="Q23" i="4"/>
  <c r="M23" i="4"/>
  <c r="I23" i="4"/>
  <c r="M32" i="21"/>
  <c r="K32" i="21"/>
  <c r="I32" i="21"/>
  <c r="E32" i="21"/>
  <c r="C32" i="21"/>
  <c r="O9" i="15"/>
  <c r="M9" i="15"/>
  <c r="I9" i="15"/>
  <c r="F9" i="14"/>
  <c r="F11" i="8" s="1"/>
  <c r="D9" i="14"/>
  <c r="H26" i="9"/>
  <c r="F26" i="9"/>
  <c r="D26" i="9"/>
  <c r="S26" i="2"/>
  <c r="Q26" i="2"/>
  <c r="O26" i="2"/>
  <c r="M26" i="2"/>
  <c r="K26" i="2"/>
  <c r="I26" i="2"/>
  <c r="G26" i="2"/>
  <c r="L23" i="10" l="1"/>
  <c r="U23" i="10"/>
  <c r="F9" i="8" s="1"/>
  <c r="J9" i="8" s="1"/>
  <c r="W16" i="10"/>
  <c r="F27" i="13"/>
  <c r="AA23" i="4"/>
  <c r="L32" i="7"/>
  <c r="J32" i="7"/>
  <c r="J23" i="10"/>
  <c r="J26" i="9"/>
  <c r="G32" i="21"/>
  <c r="O32" i="21"/>
  <c r="G27" i="19"/>
  <c r="O27" i="19"/>
  <c r="J27" i="13"/>
  <c r="AA26" i="2"/>
  <c r="U26" i="9"/>
  <c r="F8" i="8" s="1"/>
  <c r="F12" i="8" l="1"/>
  <c r="J12" i="8"/>
  <c r="L18" i="9" l="1"/>
  <c r="L20" i="9"/>
  <c r="H10" i="8"/>
  <c r="L19" i="9"/>
  <c r="L22" i="9"/>
  <c r="L9" i="9"/>
  <c r="L23" i="9"/>
  <c r="L16" i="9"/>
  <c r="L11" i="9"/>
  <c r="L14" i="9"/>
  <c r="L10" i="9"/>
  <c r="L21" i="9"/>
  <c r="L24" i="9"/>
  <c r="L12" i="9"/>
  <c r="L25" i="9"/>
  <c r="L13" i="9"/>
  <c r="L17" i="9"/>
  <c r="H9" i="8"/>
  <c r="L15" i="9"/>
  <c r="H11" i="8"/>
  <c r="H8" i="8"/>
  <c r="H12" i="8" l="1"/>
  <c r="W26" i="9"/>
  <c r="W23" i="10"/>
  <c r="L26" i="9"/>
</calcChain>
</file>

<file path=xl/sharedStrings.xml><?xml version="1.0" encoding="utf-8"?>
<sst xmlns="http://schemas.openxmlformats.org/spreadsheetml/2006/main" count="388" uniqueCount="140">
  <si>
    <t>صندوق سرمایه‌گذاری اختصاصی بازارگردانی لاجورد دماوند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</si>
  <si>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</si>
  <si>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</si>
  <si>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</si>
  <si>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</si>
  <si>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</si>
  <si>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</si>
  <si>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</si>
  <si>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</si>
  <si>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</si>
  <si>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</si>
  <si>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</si>
  <si>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</si>
  <si>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</si>
  <si>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</si>
  <si>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</si>
  <si>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</si>
  <si>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</si>
  <si>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</si>
  <si>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</si>
  <si>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</si>
  <si>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</si>
  <si>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</si>
  <si>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</si>
  <si>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</si>
  <si>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</si>
  <si>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</si>
  <si>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</si>
  <si>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</si>
  <si>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</si>
  <si>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</si>
  <si>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</si>
  <si>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داروسازی‌ کوثر</t>
  </si>
  <si>
    <t>سرمایه‌گذاری‌غدیر(هلدینگ‌</t>
  </si>
  <si>
    <t>فولاد سیرجان ایرانیان</t>
  </si>
  <si>
    <t>بیمه اتکایی امین</t>
  </si>
  <si>
    <t>جمع</t>
  </si>
  <si>
    <t>نام سهام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</si>
  <si>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</si>
  <si>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</si>
  <si>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</si>
  <si>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</si>
  <si>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</si>
  <si>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</si>
  <si>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</si>
  <si>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ص.س.درآمد ثابت اطمینان هیوا-د</t>
  </si>
  <si>
    <t>صندوق اندیشه ورزان صباتامین -د</t>
  </si>
  <si>
    <t>صندوق تداوم اطمینان تمدن-ثابت</t>
  </si>
  <si>
    <t>صندوق س. نوع دوم نیلی دماوند-د</t>
  </si>
  <si>
    <t>صندوق س.اعتماد داریک-د</t>
  </si>
  <si>
    <t>صندوق س.ثروت افزون فاخر-د</t>
  </si>
  <si>
    <t>صندوق س.درآمد ثابت پاسارگاد-د</t>
  </si>
  <si>
    <t>صندوق س.مشترک گنجینه مهر-د</t>
  </si>
  <si>
    <t>صندوق س. آریا-د</t>
  </si>
  <si>
    <t>صندوق س اعتماد هامرز-ثابت</t>
  </si>
  <si>
    <t>صندوق س یاقوت آگاه-ثابت</t>
  </si>
  <si>
    <t>صندوق س.درآمد ثابت کیهان-د</t>
  </si>
  <si>
    <t>صندوق سرمایه گذاری آرامش-ثابت</t>
  </si>
  <si>
    <t>صندوق س سپر سرمایه بیدار- ثابت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</si>
  <si>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</si>
  <si>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</si>
  <si>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</si>
  <si>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</si>
  <si>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</si>
  <si>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</si>
  <si>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(تماوند) 399-816-10003992-1</t>
  </si>
  <si>
    <t>سپرده کوتاه مدت بانک سینا گیشا (ساروج) 399-816-10003992-2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</si>
  <si>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</si>
  <si>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</si>
  <si>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 (حپارسا) 399-816-10003992-3</t>
  </si>
  <si>
    <t>سپرده کوتاه مدت بانک سینا گیشا (سغدیر) 399-816-1000-3992-4</t>
  </si>
  <si>
    <t>سپرده کوتاه مدت بانک سینا میدان مادر  422-816-10003992-2</t>
  </si>
  <si>
    <t>سپرده کوتاه مدت بانک سینا گیشا (فخاس) 399-816-10003992-7</t>
  </si>
  <si>
    <t>سپرده کوتاه مدت بانک سینا گیشا (وکغدیر) 399-816-10003992-8</t>
  </si>
  <si>
    <t>سپرده کوتاه مدت بانک سینا گیشا (حفاری) 399-816-10003992-9</t>
  </si>
  <si>
    <t>سپرده کوتاه مدت بانک سینا گیشا (تکاردان) 399-816-10003992-10</t>
  </si>
  <si>
    <t>سپرده کوتاه مدت بانک سینا گیشا (فصبا) 399-816-10003992-12</t>
  </si>
  <si>
    <t>سپرده کوتاه مدت بانک سینا گیشا (دکوثر) 399-816-10003992-13</t>
  </si>
  <si>
    <t>سپرده کوتاه مدت بانک سینا گیشا (فبیستون) 399-816-10003992-14</t>
  </si>
  <si>
    <t>سپرده کوتاه مدت بانک سینا گیشا (وغدیر) 399-816-10003992-15</t>
  </si>
  <si>
    <t>سپرده کوتاه مدت بانک سینا گیشا (بموتو) 399-816-10003992-16</t>
  </si>
  <si>
    <t>سپرده کوتاه مدت بانک سینا گیشا (فغدیر) 399-816-10003992-17</t>
  </si>
  <si>
    <t>سپرده کوتاه مدت بانک سینا گیشا (ثاخت) 399-816-10003992-18</t>
  </si>
  <si>
    <t>سپرده کوتاه مدت بانک سینا گیشا (بیمه کوثر) 399-816-10003992-19</t>
  </si>
  <si>
    <t>سپرده کوتاه مدت بانک سینا گیشا (اتکام) 399-816-10003992-20</t>
  </si>
  <si>
    <t>سپرده کوتاه مدت بانک سینا گیشا (آ س پ) 399-816-10003992-21</t>
  </si>
  <si>
    <t>سپرده کوتاه مدت بانک سینا گیشا (بگیلان) 399-816-10003992-22</t>
  </si>
  <si>
    <t>سپرده کوتاه مدت بانک سینا گیشا (سیسکو) 399-816-10003992-23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</si>
  <si>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</si>
  <si>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</si>
  <si>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</si>
  <si>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</si>
  <si>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</si>
  <si>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</si>
  <si>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</si>
  <si>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</si>
  <si>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</si>
  <si>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</si>
  <si>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</si>
  <si>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</si>
  <si>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</si>
  <si>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</si>
  <si>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</si>
  <si>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</si>
  <si>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</si>
  <si>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</si>
  <si>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</si>
  <si>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</si>
  <si>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</si>
  <si>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</si>
  <si>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</si>
  <si>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</si>
  <si>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</si>
  <si>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</si>
  <si>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</si>
  <si>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</si>
  <si>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</si>
  <si>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</si>
  <si>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</si>
  <si>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</si>
  <si>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</si>
  <si>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</si>
  <si>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</si>
  <si>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</si>
  <si>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</si>
  <si>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</si>
  <si>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</si>
  <si>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</si>
  <si>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</si>
  <si>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</si>
  <si>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</si>
  <si>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</si>
  <si>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</si>
  <si>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</si>
  <si>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</si>
  <si>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.</t>
  </si>
  <si>
    <t xml:space="preserve">  منتهی به 30 اسفند ماه 1403</t>
  </si>
  <si>
    <t>در اجرای ابلاغیه شماره 12020093 مورخ 1396/09/05 سازمان بورس اوراق بهادار</t>
  </si>
  <si>
    <t>گزارش افشا پرتفوی ماهانه</t>
  </si>
  <si>
    <t>‫صندوق سرمایه گذاری اختصاصی بازارگردانی لاجورد دماوند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</si>
</sst>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_);\(0.00\)"/>
    <numFmt numFmtId="167" formatCode="0_);\(0\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color indexed="8"/>
      <name val="B Nazanin"/>
      <charset val="178"/>
    </font>
    <font>
      <sz val="12"/>
      <color theme="0"/>
      <name val="B Nazanin"/>
      <charset val="178"/>
    </font>
    <font>
      <sz val="14"/>
      <color indexed="8"/>
      <name val="B Nazanin"/>
      <charset val="178"/>
    </font>
    <font>
      <b/>
      <sz val="14"/>
      <color indexed="8"/>
      <name val="B Nazanin"/>
      <charset val="178"/>
    </font>
    <font>
      <b/>
      <sz val="12"/>
      <color indexed="8"/>
      <name val="B Nazanin"/>
      <charset val="178"/>
    </font>
    <font>
      <b/>
      <u/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6" fillId="0" borderId="0"/>
  </cellStyleXfs>
  <cellXfs count="7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0" fontId="0" fillId="0" borderId="0" xfId="0" applyAlignment="1">
      <alignment horizontal="center" vertical="center"/>
    </xf>
    <xf numFmtId="39" fontId="4" fillId="0" borderId="2" xfId="0" applyNumberFormat="1" applyFont="1" applyBorder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37" fontId="4" fillId="0" borderId="2" xfId="1" applyNumberFormat="1" applyFont="1" applyFill="1" applyBorder="1" applyAlignment="1">
      <alignment horizontal="center" vertical="center"/>
    </xf>
    <xf numFmtId="37" fontId="0" fillId="0" borderId="0" xfId="1" applyNumberFormat="1" applyFont="1" applyAlignment="1">
      <alignment horizontal="center" vertical="center"/>
    </xf>
    <xf numFmtId="37" fontId="4" fillId="0" borderId="0" xfId="1" applyNumberFormat="1" applyFont="1" applyFill="1" applyAlignment="1">
      <alignment horizontal="center" vertical="center"/>
    </xf>
    <xf numFmtId="37" fontId="4" fillId="0" borderId="4" xfId="1" applyNumberFormat="1" applyFont="1" applyFill="1" applyBorder="1" applyAlignment="1">
      <alignment horizontal="center" vertical="center"/>
    </xf>
    <xf numFmtId="37" fontId="4" fillId="0" borderId="5" xfId="1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37" fontId="4" fillId="0" borderId="0" xfId="1" applyNumberFormat="1" applyFont="1" applyFill="1" applyAlignment="1">
      <alignment vertical="center"/>
    </xf>
    <xf numFmtId="37" fontId="4" fillId="0" borderId="2" xfId="1" applyNumberFormat="1" applyFont="1" applyFill="1" applyBorder="1" applyAlignment="1">
      <alignment vertical="center"/>
    </xf>
    <xf numFmtId="37" fontId="0" fillId="0" borderId="0" xfId="0" applyNumberFormat="1" applyAlignment="1">
      <alignment horizontal="left"/>
    </xf>
    <xf numFmtId="37" fontId="4" fillId="0" borderId="0" xfId="1" applyNumberFormat="1" applyFont="1" applyFill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4" fillId="0" borderId="5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39" fontId="4" fillId="0" borderId="0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7" fontId="4" fillId="0" borderId="7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4" fillId="0" borderId="10" xfId="1" applyNumberFormat="1" applyFont="1" applyFill="1" applyBorder="1" applyAlignment="1">
      <alignment horizontal="center" vertical="center"/>
    </xf>
    <xf numFmtId="37" fontId="0" fillId="0" borderId="0" xfId="1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7" fontId="4" fillId="0" borderId="0" xfId="1" applyNumberFormat="1" applyFont="1" applyFill="1" applyAlignment="1">
      <alignment horizontal="center" vertical="center"/>
    </xf>
    <xf numFmtId="37" fontId="4" fillId="0" borderId="0" xfId="1" applyNumberFormat="1" applyFont="1" applyFill="1" applyBorder="1" applyAlignment="1">
      <alignment horizontal="center" vertical="center"/>
    </xf>
    <xf numFmtId="37" fontId="4" fillId="0" borderId="2" xfId="1" applyNumberFormat="1" applyFont="1" applyFill="1" applyBorder="1" applyAlignment="1">
      <alignment horizontal="center" vertical="center"/>
    </xf>
    <xf numFmtId="37" fontId="4" fillId="0" borderId="4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3" applyFont="1"/>
    <xf numFmtId="0" fontId="8" fillId="2" borderId="0" xfId="3" applyFont="1" applyFill="1"/>
    <xf numFmtId="0" fontId="9" fillId="0" borderId="0" xfId="3" applyFont="1"/>
    <xf numFmtId="37" fontId="12" fillId="0" borderId="0" xfId="3" applyNumberFormat="1" applyFont="1" applyAlignment="1">
      <alignment horizontal="center" vertical="center"/>
    </xf>
    <xf numFmtId="0" fontId="4" fillId="0" borderId="0" xfId="3" applyFont="1"/>
    <xf numFmtId="0" fontId="10" fillId="0" borderId="0" xfId="3" applyFont="1" applyBorder="1" applyAlignment="1"/>
    <xf numFmtId="0" fontId="11" fillId="0" borderId="0" xfId="3" applyFont="1" applyBorder="1"/>
    <xf numFmtId="0" fontId="9" fillId="0" borderId="0" xfId="3" applyFont="1" applyBorder="1" applyAlignment="1"/>
    <xf numFmtId="0" fontId="7" fillId="0" borderId="0" xfId="3" applyFont="1" applyBorder="1"/>
    <xf numFmtId="0" fontId="0" fillId="0" borderId="0" xfId="0" applyBorder="1" applyAlignment="1">
      <alignment horizontal="left"/>
    </xf>
    <xf numFmtId="37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left"/>
    </xf>
  </cellXfs>
  <cellStyles count="4">
    <cellStyle name="Comma" xfId="1" builtinId="3"/>
    <cellStyle name="Normal" xfId="0" builtinId="0"/>
    <cellStyle name="Normal 2" xfId="2" xr:uid="{97E95EE3-0201-4B9C-8729-3AB142550508}"/>
    <cellStyle name="Normal 2 2" xfId="3" xr:uid="{4EA1ED5E-9ABC-4028-A7EE-FBE496C167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4C363E28-2330-4D86-8A70-68F08CE5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657450" y="952500"/>
          <a:ext cx="1200150" cy="381000"/>
        </a:xfrm>
        <a:prstGeom prst="rect">
          <a:avLst/>
        </a:prstGeom>
      </xdr:spPr>
    </xdr:pic>
    <xdr:clientData/>
  </xdr:twoCellAnchor>
  <xdr:oneCellAnchor>
    <xdr:from>
      <xdr:col>1</xdr:col>
      <xdr:colOff>571501</xdr:colOff>
      <xdr:row>2</xdr:row>
      <xdr:rowOff>66675</xdr:rowOff>
    </xdr:from>
    <xdr:ext cx="2905124" cy="2371725"/>
    <xdr:pic>
      <xdr:nvPicPr>
        <xdr:cNvPr id="3" name="Picture 2">
          <a:extLst>
            <a:ext uri="{FF2B5EF4-FFF2-40B4-BE49-F238E27FC236}">
              <a16:creationId xmlns:a16="http://schemas.microsoft.com/office/drawing/2014/main" id="{3C3E6AB8-2139-4ACC-8942-6DA9921933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00175" y="447675"/>
          <a:ext cx="2905124" cy="23717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87DB-A3C3-40CD-BD2D-9C0DA1BEB8A4}">
  <dimension ref="A14:Q35"/>
  <sheetViews>
    <sheetView rightToLeft="1" tabSelected="1" view="pageBreakPreview" topLeftCell="A13" zoomScaleNormal="100" zoomScaleSheetLayoutView="100" workbookViewId="0">
      <selection activeCell="U23" sqref="U23"/>
    </sheetView>
  </sheetViews>
  <sheetFormatPr defaultRowHeight="18.75" x14ac:dyDescent="0.45"/>
  <cols>
    <col min="1" max="16384" width="9.140625" style="62"/>
  </cols>
  <sheetData>
    <row r="14" spans="1:17" x14ac:dyDescent="0.45">
      <c r="Q14" s="66"/>
    </row>
    <row r="16" spans="1:17" ht="24" x14ac:dyDescent="0.55000000000000004">
      <c r="A16" s="65" t="s">
        <v>139</v>
      </c>
      <c r="B16" s="64"/>
      <c r="C16" s="64"/>
      <c r="D16" s="64"/>
      <c r="E16" s="64"/>
      <c r="F16" s="64"/>
      <c r="G16" s="64"/>
      <c r="H16" s="64"/>
      <c r="I16" s="64"/>
    </row>
    <row r="17" spans="1:9" ht="24" x14ac:dyDescent="0.55000000000000004">
      <c r="A17" s="65" t="s">
        <v>138</v>
      </c>
      <c r="B17" s="64"/>
      <c r="C17" s="64"/>
      <c r="D17" s="64"/>
      <c r="E17" s="64"/>
      <c r="F17" s="64"/>
      <c r="G17" s="64"/>
      <c r="H17" s="64"/>
      <c r="I17" s="64"/>
    </row>
    <row r="18" spans="1:9" ht="24" x14ac:dyDescent="0.55000000000000004">
      <c r="A18" s="65" t="s">
        <v>137</v>
      </c>
      <c r="B18" s="64"/>
      <c r="C18" s="64"/>
      <c r="D18" s="64"/>
      <c r="E18" s="64"/>
      <c r="F18" s="64"/>
      <c r="G18" s="64"/>
      <c r="H18" s="64"/>
      <c r="I18" s="64"/>
    </row>
    <row r="19" spans="1:9" ht="24" x14ac:dyDescent="0.55000000000000004">
      <c r="A19" s="65" t="s">
        <v>136</v>
      </c>
      <c r="B19" s="64"/>
      <c r="C19" s="64"/>
      <c r="D19" s="64"/>
      <c r="E19" s="64"/>
      <c r="F19" s="64"/>
      <c r="G19" s="64"/>
      <c r="H19" s="64"/>
      <c r="I19" s="64"/>
    </row>
    <row r="27" spans="1:9" ht="24" x14ac:dyDescent="0.6">
      <c r="B27" s="67"/>
      <c r="C27" s="67"/>
      <c r="D27" s="67"/>
      <c r="E27" s="68"/>
      <c r="F27" s="67"/>
      <c r="G27" s="67"/>
      <c r="H27" s="67"/>
    </row>
    <row r="28" spans="1:9" ht="22.5" x14ac:dyDescent="0.55000000000000004">
      <c r="B28" s="69"/>
      <c r="C28" s="69"/>
      <c r="D28" s="69"/>
      <c r="E28" s="70"/>
      <c r="F28" s="69"/>
      <c r="G28" s="69"/>
      <c r="H28" s="69"/>
    </row>
    <row r="35" spans="5:5" x14ac:dyDescent="0.45">
      <c r="E35" s="63" t="s">
        <v>135</v>
      </c>
    </row>
  </sheetData>
  <mergeCells count="4">
    <mergeCell ref="A16:I16"/>
    <mergeCell ref="A17:I17"/>
    <mergeCell ref="A18:I18"/>
    <mergeCell ref="A19:I19"/>
  </mergeCells>
  <printOptions horizontalCentered="1"/>
  <pageMargins left="0" right="0" top="0" bottom="0.23622047244094491" header="3.937007874015748E-2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9"/>
  <sheetViews>
    <sheetView rightToLeft="1" view="pageBreakPreview" zoomScaleNormal="100" zoomScaleSheetLayoutView="100" workbookViewId="0">
      <selection activeCell="O23" sqref="O2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8.42578125" customWidth="1"/>
    <col min="10" max="10" width="1.28515625" customWidth="1"/>
    <col min="11" max="11" width="10.42578125" customWidth="1"/>
    <col min="12" max="12" width="1.28515625" customWidth="1"/>
    <col min="13" max="13" width="19.42578125" customWidth="1"/>
    <col min="14" max="14" width="1.28515625" customWidth="1"/>
    <col min="15" max="15" width="18.42578125" customWidth="1"/>
    <col min="16" max="16" width="1.28515625" customWidth="1"/>
    <col min="17" max="17" width="10.42578125" customWidth="1"/>
    <col min="18" max="18" width="1.28515625" customWidth="1"/>
    <col min="19" max="19" width="19.140625" customWidth="1"/>
    <col min="20" max="20" width="0.28515625" customWidth="1"/>
  </cols>
  <sheetData>
    <row r="1" spans="1:21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21" ht="21.75" customHeight="1" x14ac:dyDescent="0.2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1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1" ht="14.45" customHeight="1" x14ac:dyDescent="0.2"/>
    <row r="5" spans="1:21" ht="14.45" customHeight="1" x14ac:dyDescent="0.2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21" ht="21" x14ac:dyDescent="0.2">
      <c r="A6" s="52" t="s">
        <v>37</v>
      </c>
      <c r="C6" s="52" t="s">
        <v>118</v>
      </c>
      <c r="D6" s="52"/>
      <c r="E6" s="52"/>
      <c r="F6" s="52"/>
      <c r="G6" s="52"/>
      <c r="I6" s="52" t="s">
        <v>105</v>
      </c>
      <c r="J6" s="52"/>
      <c r="K6" s="52"/>
      <c r="L6" s="52"/>
      <c r="M6" s="52"/>
      <c r="O6" s="52" t="s">
        <v>106</v>
      </c>
      <c r="P6" s="52"/>
      <c r="Q6" s="52"/>
      <c r="R6" s="52"/>
      <c r="S6" s="52"/>
    </row>
    <row r="7" spans="1:21" ht="42" x14ac:dyDescent="0.2">
      <c r="A7" s="52"/>
      <c r="C7" s="9" t="s">
        <v>119</v>
      </c>
      <c r="D7" s="3"/>
      <c r="E7" s="9" t="s">
        <v>120</v>
      </c>
      <c r="F7" s="3"/>
      <c r="G7" s="9" t="s">
        <v>121</v>
      </c>
      <c r="I7" s="9" t="s">
        <v>122</v>
      </c>
      <c r="J7" s="3"/>
      <c r="K7" s="9" t="s">
        <v>123</v>
      </c>
      <c r="L7" s="3"/>
      <c r="M7" s="9" t="s">
        <v>124</v>
      </c>
      <c r="O7" s="9" t="s">
        <v>122</v>
      </c>
      <c r="P7" s="3"/>
      <c r="Q7" s="9" t="s">
        <v>123</v>
      </c>
      <c r="R7" s="3"/>
      <c r="S7" s="9" t="s">
        <v>124</v>
      </c>
    </row>
    <row r="8" spans="1:21" ht="21.75" customHeight="1" x14ac:dyDescent="0.2">
      <c r="A8" s="10" t="s">
        <v>33</v>
      </c>
      <c r="C8" s="23" t="s">
        <v>125</v>
      </c>
      <c r="D8" s="11"/>
      <c r="E8" s="24">
        <v>51668062</v>
      </c>
      <c r="F8" s="11"/>
      <c r="G8" s="24">
        <v>1170</v>
      </c>
      <c r="H8" s="11"/>
      <c r="I8" s="24">
        <v>60451632540</v>
      </c>
      <c r="J8" s="11"/>
      <c r="K8" s="24">
        <v>0</v>
      </c>
      <c r="L8" s="11"/>
      <c r="M8" s="24">
        <f>I8+K8</f>
        <v>60451632540</v>
      </c>
      <c r="N8" s="11"/>
      <c r="O8" s="24">
        <v>60451632540</v>
      </c>
      <c r="P8" s="11"/>
      <c r="Q8" s="24">
        <v>0</v>
      </c>
      <c r="R8" s="11"/>
      <c r="S8" s="24">
        <f>O8+Q8</f>
        <v>60451632540</v>
      </c>
    </row>
    <row r="9" spans="1:21" ht="21.75" customHeight="1" x14ac:dyDescent="0.2">
      <c r="A9" s="8" t="s">
        <v>36</v>
      </c>
      <c r="C9" s="22"/>
      <c r="D9" s="11"/>
      <c r="E9" s="22"/>
      <c r="F9" s="11"/>
      <c r="G9" s="22"/>
      <c r="H9" s="11"/>
      <c r="I9" s="22">
        <f>SUM(I8)</f>
        <v>60451632540</v>
      </c>
      <c r="J9" s="11"/>
      <c r="K9" s="22">
        <v>0</v>
      </c>
      <c r="L9" s="11"/>
      <c r="M9" s="22">
        <f>SUM(M8)</f>
        <v>60451632540</v>
      </c>
      <c r="N9" s="11"/>
      <c r="O9" s="22">
        <f>SUM(O8)</f>
        <v>60451632540</v>
      </c>
      <c r="P9" s="11"/>
      <c r="Q9" s="22">
        <v>0</v>
      </c>
      <c r="R9" s="11"/>
      <c r="S9" s="22">
        <f>SUM(S8)</f>
        <v>60451632540</v>
      </c>
      <c r="U9" s="2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30"/>
  <sheetViews>
    <sheetView rightToLeft="1" view="pageBreakPreview" zoomScale="80" zoomScaleNormal="100" zoomScaleSheetLayoutView="80" workbookViewId="0">
      <selection activeCell="Q23" sqref="Q23"/>
    </sheetView>
  </sheetViews>
  <sheetFormatPr defaultRowHeight="12.75" x14ac:dyDescent="0.2"/>
  <cols>
    <col min="1" max="1" width="57.5703125" customWidth="1"/>
    <col min="2" max="2" width="1.28515625" customWidth="1"/>
    <col min="3" max="3" width="17.28515625" customWidth="1"/>
    <col min="4" max="4" width="1.28515625" customWidth="1"/>
    <col min="5" max="5" width="10.42578125" customWidth="1"/>
    <col min="6" max="6" width="1.28515625" customWidth="1"/>
    <col min="7" max="7" width="17.5703125" customWidth="1"/>
    <col min="8" max="8" width="1.28515625" customWidth="1"/>
    <col min="9" max="9" width="16.85546875" customWidth="1"/>
    <col min="10" max="10" width="1.28515625" customWidth="1"/>
    <col min="11" max="11" width="10.42578125" customWidth="1"/>
    <col min="12" max="12" width="1.28515625" customWidth="1"/>
    <col min="13" max="13" width="20.28515625" customWidth="1"/>
    <col min="14" max="14" width="0.28515625" customWidth="1"/>
  </cols>
  <sheetData>
    <row r="1" spans="1:13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.75" customHeight="1" x14ac:dyDescent="0.2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4.45" customHeight="1" x14ac:dyDescent="0.2"/>
    <row r="5" spans="1:13" ht="14.45" customHeight="1" x14ac:dyDescent="0.2">
      <c r="A5" s="56" t="s">
        <v>128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4.45" customHeight="1" x14ac:dyDescent="0.2">
      <c r="A6" s="52" t="s">
        <v>91</v>
      </c>
      <c r="C6" s="52" t="s">
        <v>105</v>
      </c>
      <c r="D6" s="52"/>
      <c r="E6" s="52"/>
      <c r="F6" s="52"/>
      <c r="G6" s="52"/>
      <c r="I6" s="52" t="s">
        <v>106</v>
      </c>
      <c r="J6" s="52"/>
      <c r="K6" s="52"/>
      <c r="L6" s="52"/>
      <c r="M6" s="52"/>
    </row>
    <row r="7" spans="1:13" ht="42" x14ac:dyDescent="0.2">
      <c r="A7" s="52"/>
      <c r="C7" s="9" t="s">
        <v>126</v>
      </c>
      <c r="D7" s="3"/>
      <c r="E7" s="9" t="s">
        <v>123</v>
      </c>
      <c r="F7" s="3"/>
      <c r="G7" s="9" t="s">
        <v>127</v>
      </c>
      <c r="I7" s="9" t="s">
        <v>126</v>
      </c>
      <c r="J7" s="3"/>
      <c r="K7" s="9" t="s">
        <v>123</v>
      </c>
      <c r="L7" s="3"/>
      <c r="M7" s="9" t="s">
        <v>127</v>
      </c>
    </row>
    <row r="8" spans="1:13" ht="21.75" customHeight="1" x14ac:dyDescent="0.2">
      <c r="A8" s="5" t="s">
        <v>65</v>
      </c>
      <c r="C8" s="19">
        <v>363132</v>
      </c>
      <c r="D8" s="11"/>
      <c r="E8" s="19">
        <v>0</v>
      </c>
      <c r="F8" s="11"/>
      <c r="G8" s="20">
        <f>C8+E8</f>
        <v>363132</v>
      </c>
      <c r="H8" s="11"/>
      <c r="I8" s="19">
        <v>363132</v>
      </c>
      <c r="J8" s="11"/>
      <c r="K8" s="19">
        <v>0</v>
      </c>
      <c r="L8" s="11"/>
      <c r="M8" s="20">
        <f>I8+K8</f>
        <v>363132</v>
      </c>
    </row>
    <row r="9" spans="1:13" ht="21.75" customHeight="1" x14ac:dyDescent="0.2">
      <c r="A9" s="6" t="s">
        <v>69</v>
      </c>
      <c r="C9" s="20">
        <v>31760</v>
      </c>
      <c r="D9" s="11"/>
      <c r="E9" s="20">
        <v>0</v>
      </c>
      <c r="F9" s="11"/>
      <c r="G9" s="20">
        <f t="shared" ref="G9:G26" si="0">C9+E9</f>
        <v>31760</v>
      </c>
      <c r="H9" s="11"/>
      <c r="I9" s="20">
        <v>31760</v>
      </c>
      <c r="J9" s="11"/>
      <c r="K9" s="20">
        <v>0</v>
      </c>
      <c r="L9" s="11"/>
      <c r="M9" s="20">
        <f t="shared" ref="M9:M26" si="1">I9+K9</f>
        <v>31760</v>
      </c>
    </row>
    <row r="10" spans="1:13" ht="21.75" customHeight="1" x14ac:dyDescent="0.2">
      <c r="A10" s="6" t="s">
        <v>70</v>
      </c>
      <c r="C10" s="20">
        <v>387798</v>
      </c>
      <c r="D10" s="11"/>
      <c r="E10" s="20">
        <v>0</v>
      </c>
      <c r="F10" s="11"/>
      <c r="G10" s="20">
        <f t="shared" si="0"/>
        <v>387798</v>
      </c>
      <c r="H10" s="11"/>
      <c r="I10" s="20">
        <v>387798</v>
      </c>
      <c r="J10" s="11"/>
      <c r="K10" s="20">
        <v>0</v>
      </c>
      <c r="L10" s="11"/>
      <c r="M10" s="20">
        <f t="shared" si="1"/>
        <v>387798</v>
      </c>
    </row>
    <row r="11" spans="1:13" ht="21.75" customHeight="1" x14ac:dyDescent="0.2">
      <c r="A11" s="6" t="s">
        <v>72</v>
      </c>
      <c r="C11" s="20">
        <v>92324</v>
      </c>
      <c r="D11" s="11"/>
      <c r="E11" s="20">
        <v>0</v>
      </c>
      <c r="F11" s="11"/>
      <c r="G11" s="20">
        <f t="shared" si="0"/>
        <v>92324</v>
      </c>
      <c r="H11" s="11"/>
      <c r="I11" s="20">
        <v>92324</v>
      </c>
      <c r="J11" s="11"/>
      <c r="K11" s="20">
        <v>0</v>
      </c>
      <c r="L11" s="11"/>
      <c r="M11" s="20">
        <f t="shared" si="1"/>
        <v>92324</v>
      </c>
    </row>
    <row r="12" spans="1:13" ht="21.75" customHeight="1" x14ac:dyDescent="0.2">
      <c r="A12" s="6" t="s">
        <v>73</v>
      </c>
      <c r="C12" s="20">
        <v>168199</v>
      </c>
      <c r="D12" s="11"/>
      <c r="E12" s="20">
        <v>0</v>
      </c>
      <c r="F12" s="11"/>
      <c r="G12" s="20">
        <f t="shared" si="0"/>
        <v>168199</v>
      </c>
      <c r="H12" s="11"/>
      <c r="I12" s="20">
        <v>168199</v>
      </c>
      <c r="J12" s="11"/>
      <c r="K12" s="20">
        <v>0</v>
      </c>
      <c r="L12" s="11"/>
      <c r="M12" s="20">
        <f t="shared" si="1"/>
        <v>168199</v>
      </c>
    </row>
    <row r="13" spans="1:13" ht="21.75" customHeight="1" x14ac:dyDescent="0.2">
      <c r="A13" s="6" t="s">
        <v>74</v>
      </c>
      <c r="C13" s="20">
        <v>11222</v>
      </c>
      <c r="D13" s="11"/>
      <c r="E13" s="20">
        <v>0</v>
      </c>
      <c r="F13" s="11"/>
      <c r="G13" s="20">
        <f t="shared" si="0"/>
        <v>11222</v>
      </c>
      <c r="H13" s="11"/>
      <c r="I13" s="20">
        <v>11222</v>
      </c>
      <c r="J13" s="11"/>
      <c r="K13" s="20">
        <v>0</v>
      </c>
      <c r="L13" s="11"/>
      <c r="M13" s="20">
        <f t="shared" si="1"/>
        <v>11222</v>
      </c>
    </row>
    <row r="14" spans="1:13" ht="21.75" customHeight="1" x14ac:dyDescent="0.2">
      <c r="A14" s="6" t="s">
        <v>75</v>
      </c>
      <c r="C14" s="20">
        <v>138061037</v>
      </c>
      <c r="D14" s="11"/>
      <c r="E14" s="20">
        <v>0</v>
      </c>
      <c r="F14" s="11"/>
      <c r="G14" s="20">
        <f t="shared" si="0"/>
        <v>138061037</v>
      </c>
      <c r="H14" s="11"/>
      <c r="I14" s="20">
        <v>138061037</v>
      </c>
      <c r="J14" s="11"/>
      <c r="K14" s="20">
        <v>0</v>
      </c>
      <c r="L14" s="11"/>
      <c r="M14" s="20">
        <f t="shared" si="1"/>
        <v>138061037</v>
      </c>
    </row>
    <row r="15" spans="1:13" ht="21.75" customHeight="1" x14ac:dyDescent="0.2">
      <c r="A15" s="6" t="s">
        <v>76</v>
      </c>
      <c r="C15" s="20">
        <v>691168</v>
      </c>
      <c r="D15" s="11"/>
      <c r="E15" s="20">
        <v>0</v>
      </c>
      <c r="F15" s="11"/>
      <c r="G15" s="20">
        <f t="shared" si="0"/>
        <v>691168</v>
      </c>
      <c r="H15" s="11"/>
      <c r="I15" s="20">
        <v>691168</v>
      </c>
      <c r="J15" s="11"/>
      <c r="K15" s="20">
        <v>0</v>
      </c>
      <c r="L15" s="11"/>
      <c r="M15" s="20">
        <f t="shared" si="1"/>
        <v>691168</v>
      </c>
    </row>
    <row r="16" spans="1:13" ht="21.75" customHeight="1" x14ac:dyDescent="0.2">
      <c r="A16" s="6" t="s">
        <v>77</v>
      </c>
      <c r="C16" s="20">
        <v>18078600</v>
      </c>
      <c r="D16" s="11"/>
      <c r="E16" s="20">
        <v>0</v>
      </c>
      <c r="F16" s="11"/>
      <c r="G16" s="20">
        <f t="shared" si="0"/>
        <v>18078600</v>
      </c>
      <c r="H16" s="11"/>
      <c r="I16" s="20">
        <v>18078600</v>
      </c>
      <c r="J16" s="11"/>
      <c r="K16" s="20">
        <v>0</v>
      </c>
      <c r="L16" s="11"/>
      <c r="M16" s="20">
        <f t="shared" si="1"/>
        <v>18078600</v>
      </c>
    </row>
    <row r="17" spans="1:15" ht="21.75" customHeight="1" x14ac:dyDescent="0.2">
      <c r="A17" s="6" t="s">
        <v>78</v>
      </c>
      <c r="C17" s="20">
        <v>4231</v>
      </c>
      <c r="D17" s="11"/>
      <c r="E17" s="20">
        <v>0</v>
      </c>
      <c r="F17" s="11"/>
      <c r="G17" s="20">
        <f t="shared" si="0"/>
        <v>4231</v>
      </c>
      <c r="H17" s="11"/>
      <c r="I17" s="20">
        <v>4231</v>
      </c>
      <c r="J17" s="11"/>
      <c r="K17" s="20">
        <v>0</v>
      </c>
      <c r="L17" s="11"/>
      <c r="M17" s="20">
        <f t="shared" si="1"/>
        <v>4231</v>
      </c>
    </row>
    <row r="18" spans="1:15" ht="21.75" customHeight="1" x14ac:dyDescent="0.2">
      <c r="A18" s="6" t="s">
        <v>79</v>
      </c>
      <c r="C18" s="20">
        <v>56687</v>
      </c>
      <c r="D18" s="11"/>
      <c r="E18" s="20">
        <v>0</v>
      </c>
      <c r="F18" s="11"/>
      <c r="G18" s="20">
        <f t="shared" si="0"/>
        <v>56687</v>
      </c>
      <c r="H18" s="11"/>
      <c r="I18" s="20">
        <v>56687</v>
      </c>
      <c r="J18" s="11"/>
      <c r="K18" s="20">
        <v>0</v>
      </c>
      <c r="L18" s="11"/>
      <c r="M18" s="20">
        <f t="shared" si="1"/>
        <v>56687</v>
      </c>
    </row>
    <row r="19" spans="1:15" ht="21.75" customHeight="1" x14ac:dyDescent="0.2">
      <c r="A19" s="6" t="s">
        <v>80</v>
      </c>
      <c r="C19" s="20">
        <v>4213</v>
      </c>
      <c r="D19" s="11"/>
      <c r="E19" s="20">
        <v>0</v>
      </c>
      <c r="F19" s="11"/>
      <c r="G19" s="20">
        <f t="shared" si="0"/>
        <v>4213</v>
      </c>
      <c r="H19" s="11"/>
      <c r="I19" s="20">
        <v>4213</v>
      </c>
      <c r="J19" s="11"/>
      <c r="K19" s="20">
        <v>0</v>
      </c>
      <c r="L19" s="11"/>
      <c r="M19" s="20">
        <f t="shared" si="1"/>
        <v>4213</v>
      </c>
    </row>
    <row r="20" spans="1:15" ht="21.75" customHeight="1" x14ac:dyDescent="0.2">
      <c r="A20" s="6" t="s">
        <v>81</v>
      </c>
      <c r="C20" s="20">
        <v>44302</v>
      </c>
      <c r="D20" s="11"/>
      <c r="E20" s="20">
        <v>0</v>
      </c>
      <c r="F20" s="11"/>
      <c r="G20" s="20">
        <f t="shared" si="0"/>
        <v>44302</v>
      </c>
      <c r="H20" s="11"/>
      <c r="I20" s="20">
        <v>44302</v>
      </c>
      <c r="J20" s="11"/>
      <c r="K20" s="20">
        <v>0</v>
      </c>
      <c r="L20" s="11"/>
      <c r="M20" s="20">
        <f t="shared" si="1"/>
        <v>44302</v>
      </c>
    </row>
    <row r="21" spans="1:15" ht="21.75" customHeight="1" x14ac:dyDescent="0.2">
      <c r="A21" s="6" t="s">
        <v>82</v>
      </c>
      <c r="C21" s="20">
        <v>374452</v>
      </c>
      <c r="D21" s="11"/>
      <c r="E21" s="20">
        <v>0</v>
      </c>
      <c r="F21" s="11"/>
      <c r="G21" s="20">
        <f t="shared" si="0"/>
        <v>374452</v>
      </c>
      <c r="H21" s="11"/>
      <c r="I21" s="20">
        <v>374452</v>
      </c>
      <c r="J21" s="11"/>
      <c r="K21" s="20">
        <v>0</v>
      </c>
      <c r="L21" s="11"/>
      <c r="M21" s="20">
        <f t="shared" si="1"/>
        <v>374452</v>
      </c>
    </row>
    <row r="22" spans="1:15" ht="21.75" customHeight="1" x14ac:dyDescent="0.2">
      <c r="A22" s="6" t="s">
        <v>83</v>
      </c>
      <c r="C22" s="20">
        <v>154750198</v>
      </c>
      <c r="D22" s="11"/>
      <c r="E22" s="20">
        <v>0</v>
      </c>
      <c r="F22" s="11"/>
      <c r="G22" s="20">
        <f t="shared" si="0"/>
        <v>154750198</v>
      </c>
      <c r="H22" s="11"/>
      <c r="I22" s="20">
        <v>154750198</v>
      </c>
      <c r="J22" s="11"/>
      <c r="K22" s="20">
        <v>0</v>
      </c>
      <c r="L22" s="11"/>
      <c r="M22" s="20">
        <f t="shared" si="1"/>
        <v>154750198</v>
      </c>
    </row>
    <row r="23" spans="1:15" ht="21.75" customHeight="1" x14ac:dyDescent="0.2">
      <c r="A23" s="6" t="s">
        <v>84</v>
      </c>
      <c r="C23" s="20">
        <v>344096</v>
      </c>
      <c r="D23" s="11"/>
      <c r="E23" s="20">
        <v>0</v>
      </c>
      <c r="F23" s="11"/>
      <c r="G23" s="20">
        <f t="shared" si="0"/>
        <v>344096</v>
      </c>
      <c r="H23" s="11"/>
      <c r="I23" s="20">
        <v>344096</v>
      </c>
      <c r="J23" s="11"/>
      <c r="K23" s="20">
        <v>0</v>
      </c>
      <c r="L23" s="11"/>
      <c r="M23" s="20">
        <f t="shared" si="1"/>
        <v>344096</v>
      </c>
    </row>
    <row r="24" spans="1:15" ht="21.75" customHeight="1" x14ac:dyDescent="0.2">
      <c r="A24" s="6" t="s">
        <v>85</v>
      </c>
      <c r="C24" s="20">
        <v>206814</v>
      </c>
      <c r="D24" s="11"/>
      <c r="E24" s="20">
        <v>0</v>
      </c>
      <c r="F24" s="11"/>
      <c r="G24" s="20">
        <f t="shared" si="0"/>
        <v>206814</v>
      </c>
      <c r="H24" s="11"/>
      <c r="I24" s="20">
        <v>206814</v>
      </c>
      <c r="J24" s="11"/>
      <c r="K24" s="20">
        <v>0</v>
      </c>
      <c r="L24" s="11"/>
      <c r="M24" s="20">
        <f t="shared" si="1"/>
        <v>206814</v>
      </c>
    </row>
    <row r="25" spans="1:15" ht="21.75" customHeight="1" x14ac:dyDescent="0.2">
      <c r="A25" s="6" t="s">
        <v>86</v>
      </c>
      <c r="C25" s="20">
        <v>257810</v>
      </c>
      <c r="D25" s="11"/>
      <c r="E25" s="20">
        <v>0</v>
      </c>
      <c r="F25" s="11"/>
      <c r="G25" s="20">
        <f t="shared" si="0"/>
        <v>257810</v>
      </c>
      <c r="H25" s="11"/>
      <c r="I25" s="20">
        <v>257810</v>
      </c>
      <c r="J25" s="11"/>
      <c r="K25" s="20">
        <v>0</v>
      </c>
      <c r="L25" s="11"/>
      <c r="M25" s="20">
        <f t="shared" si="1"/>
        <v>257810</v>
      </c>
    </row>
    <row r="26" spans="1:15" ht="21.75" customHeight="1" x14ac:dyDescent="0.2">
      <c r="A26" s="7" t="s">
        <v>87</v>
      </c>
      <c r="C26" s="21">
        <v>2158076</v>
      </c>
      <c r="D26" s="11"/>
      <c r="E26" s="21">
        <v>0</v>
      </c>
      <c r="F26" s="11"/>
      <c r="G26" s="20">
        <f t="shared" si="0"/>
        <v>2158076</v>
      </c>
      <c r="H26" s="11"/>
      <c r="I26" s="21">
        <v>2158076</v>
      </c>
      <c r="J26" s="11"/>
      <c r="K26" s="21">
        <v>0</v>
      </c>
      <c r="L26" s="11"/>
      <c r="M26" s="20">
        <f t="shared" si="1"/>
        <v>2158076</v>
      </c>
    </row>
    <row r="27" spans="1:15" ht="21.75" customHeight="1" x14ac:dyDescent="0.2">
      <c r="A27" s="8" t="s">
        <v>36</v>
      </c>
      <c r="C27" s="22">
        <f>SUM(C8:C26)</f>
        <v>316086119</v>
      </c>
      <c r="D27" s="11"/>
      <c r="E27" s="22">
        <f>SUM(E8:E26)</f>
        <v>0</v>
      </c>
      <c r="F27" s="11"/>
      <c r="G27" s="22">
        <f>SUM(G8:G26)</f>
        <v>316086119</v>
      </c>
      <c r="H27" s="11"/>
      <c r="I27" s="22">
        <f>SUM(I8:I26)</f>
        <v>316086119</v>
      </c>
      <c r="J27" s="11"/>
      <c r="K27" s="22">
        <f>SUM(K8:K26)</f>
        <v>0</v>
      </c>
      <c r="L27" s="11"/>
      <c r="M27" s="22">
        <f>SUM(M8:M26)</f>
        <v>316086119</v>
      </c>
      <c r="O27" s="27"/>
    </row>
    <row r="28" spans="1:15" ht="13.5" thickTop="1" x14ac:dyDescent="0.2"/>
    <row r="29" spans="1:15" x14ac:dyDescent="0.2">
      <c r="M29" s="27"/>
    </row>
    <row r="30" spans="1:15" x14ac:dyDescent="0.2">
      <c r="M30" s="2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1"/>
  <sheetViews>
    <sheetView rightToLeft="1" view="pageBreakPreview" topLeftCell="A22" zoomScale="80" zoomScaleNormal="100" zoomScaleSheetLayoutView="80" workbookViewId="0">
      <selection activeCell="K62" sqref="K62"/>
    </sheetView>
  </sheetViews>
  <sheetFormatPr defaultRowHeight="12.75" x14ac:dyDescent="0.2"/>
  <cols>
    <col min="1" max="1" width="40.28515625" customWidth="1"/>
    <col min="2" max="2" width="1.28515625" customWidth="1"/>
    <col min="3" max="3" width="16.28515625" bestFit="1" customWidth="1"/>
    <col min="4" max="4" width="1.28515625" customWidth="1"/>
    <col min="5" max="5" width="22.140625" bestFit="1" customWidth="1"/>
    <col min="6" max="6" width="1.28515625" customWidth="1"/>
    <col min="7" max="7" width="22.140625" bestFit="1" customWidth="1"/>
    <col min="8" max="8" width="1.28515625" customWidth="1"/>
    <col min="9" max="9" width="15.5703125" customWidth="1"/>
    <col min="10" max="10" width="1.28515625" customWidth="1"/>
    <col min="11" max="11" width="16.28515625" bestFit="1" customWidth="1"/>
    <col min="12" max="12" width="1.28515625" customWidth="1"/>
    <col min="13" max="13" width="22.140625" bestFit="1" customWidth="1"/>
    <col min="14" max="14" width="1.28515625" customWidth="1"/>
    <col min="15" max="15" width="22.140625" bestFit="1" customWidth="1"/>
    <col min="16" max="16" width="1.28515625" customWidth="1"/>
    <col min="17" max="17" width="15.28515625" bestFit="1" customWidth="1"/>
    <col min="18" max="18" width="24.5703125" bestFit="1" customWidth="1"/>
    <col min="19" max="19" width="16.28515625" style="25" bestFit="1" customWidth="1"/>
    <col min="20" max="20" width="21.7109375" style="25" bestFit="1" customWidth="1"/>
  </cols>
  <sheetData>
    <row r="1" spans="1:1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21.75" customHeight="1" x14ac:dyDescent="0.2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 ht="14.45" customHeight="1" x14ac:dyDescent="0.2"/>
    <row r="5" spans="1:18" ht="24" x14ac:dyDescent="0.2">
      <c r="A5" s="56" t="s">
        <v>129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 ht="21" x14ac:dyDescent="0.2">
      <c r="A6" s="52" t="s">
        <v>91</v>
      </c>
      <c r="C6" s="52" t="s">
        <v>105</v>
      </c>
      <c r="D6" s="52"/>
      <c r="E6" s="52"/>
      <c r="F6" s="52"/>
      <c r="G6" s="52"/>
      <c r="H6" s="52"/>
      <c r="I6" s="52"/>
      <c r="K6" s="52" t="s">
        <v>106</v>
      </c>
      <c r="L6" s="52"/>
      <c r="M6" s="52"/>
      <c r="N6" s="52"/>
      <c r="O6" s="52"/>
      <c r="P6" s="52"/>
      <c r="Q6" s="52"/>
    </row>
    <row r="7" spans="1:18" ht="42" x14ac:dyDescent="0.2">
      <c r="A7" s="52"/>
      <c r="C7" s="9" t="s">
        <v>13</v>
      </c>
      <c r="D7" s="3"/>
      <c r="E7" s="9" t="s">
        <v>130</v>
      </c>
      <c r="F7" s="3"/>
      <c r="G7" s="9" t="s">
        <v>131</v>
      </c>
      <c r="H7" s="3"/>
      <c r="I7" s="9" t="s">
        <v>132</v>
      </c>
      <c r="K7" s="9" t="s">
        <v>13</v>
      </c>
      <c r="L7" s="3"/>
      <c r="M7" s="9" t="s">
        <v>130</v>
      </c>
      <c r="N7" s="3"/>
      <c r="O7" s="9" t="s">
        <v>131</v>
      </c>
      <c r="P7" s="3"/>
      <c r="Q7" s="9" t="s">
        <v>132</v>
      </c>
    </row>
    <row r="8" spans="1:18" ht="21.75" customHeight="1" x14ac:dyDescent="0.2">
      <c r="A8" s="5" t="s">
        <v>46</v>
      </c>
      <c r="C8" s="14">
        <v>4135000</v>
      </c>
      <c r="D8" s="15"/>
      <c r="E8" s="16">
        <v>184383041706</v>
      </c>
      <c r="F8" s="15"/>
      <c r="G8" s="14">
        <f>E8-I8</f>
        <v>181945724000</v>
      </c>
      <c r="H8" s="15"/>
      <c r="I8" s="14">
        <v>2437317706</v>
      </c>
      <c r="J8" s="15"/>
      <c r="K8" s="14">
        <v>4135000</v>
      </c>
      <c r="L8" s="15"/>
      <c r="M8" s="14">
        <v>184383041706</v>
      </c>
      <c r="N8" s="15"/>
      <c r="O8" s="14">
        <f>M8-Q8</f>
        <v>181945724000</v>
      </c>
      <c r="P8" s="15"/>
      <c r="Q8" s="14">
        <v>2437317706</v>
      </c>
      <c r="R8" s="31"/>
    </row>
    <row r="9" spans="1:18" ht="21.75" customHeight="1" x14ac:dyDescent="0.2">
      <c r="A9" s="6" t="s">
        <v>58</v>
      </c>
      <c r="C9" s="16">
        <v>2900000</v>
      </c>
      <c r="D9" s="15"/>
      <c r="E9" s="16">
        <v>83932699712</v>
      </c>
      <c r="F9" s="15"/>
      <c r="G9" s="32">
        <f t="shared" ref="G9:G26" si="0">E9-I9</f>
        <v>82915406380</v>
      </c>
      <c r="H9" s="15"/>
      <c r="I9" s="16">
        <v>1017293332</v>
      </c>
      <c r="J9" s="15"/>
      <c r="K9" s="16">
        <v>2900000</v>
      </c>
      <c r="L9" s="15"/>
      <c r="M9" s="16">
        <v>83932699712</v>
      </c>
      <c r="N9" s="15"/>
      <c r="O9" s="32">
        <f t="shared" ref="O9:O26" si="1">M9-Q9</f>
        <v>82915406380</v>
      </c>
      <c r="P9" s="15"/>
      <c r="Q9" s="16">
        <v>1017293332</v>
      </c>
      <c r="R9" s="31"/>
    </row>
    <row r="10" spans="1:18" ht="21.75" customHeight="1" x14ac:dyDescent="0.2">
      <c r="A10" s="6" t="s">
        <v>53</v>
      </c>
      <c r="C10" s="16">
        <v>813460</v>
      </c>
      <c r="D10" s="15"/>
      <c r="E10" s="16">
        <v>17720343302</v>
      </c>
      <c r="F10" s="15"/>
      <c r="G10" s="32">
        <f t="shared" si="0"/>
        <v>17670661588</v>
      </c>
      <c r="H10" s="15"/>
      <c r="I10" s="16">
        <v>49681714</v>
      </c>
      <c r="J10" s="15"/>
      <c r="K10" s="16">
        <v>813460</v>
      </c>
      <c r="L10" s="15"/>
      <c r="M10" s="16">
        <v>17720343302</v>
      </c>
      <c r="N10" s="15"/>
      <c r="O10" s="32">
        <f t="shared" si="1"/>
        <v>17670661588</v>
      </c>
      <c r="P10" s="15"/>
      <c r="Q10" s="16">
        <v>49681714</v>
      </c>
      <c r="R10" s="31"/>
    </row>
    <row r="11" spans="1:18" ht="21.75" customHeight="1" x14ac:dyDescent="0.2">
      <c r="A11" s="6" t="s">
        <v>33</v>
      </c>
      <c r="C11" s="16">
        <v>1500000</v>
      </c>
      <c r="D11" s="15"/>
      <c r="E11" s="16">
        <v>15258394911</v>
      </c>
      <c r="F11" s="15"/>
      <c r="G11" s="32">
        <f t="shared" si="0"/>
        <v>16730717056</v>
      </c>
      <c r="H11" s="15"/>
      <c r="I11" s="16">
        <v>-1472322145</v>
      </c>
      <c r="J11" s="15"/>
      <c r="K11" s="16">
        <v>1500000</v>
      </c>
      <c r="L11" s="15"/>
      <c r="M11" s="16">
        <v>15258394911</v>
      </c>
      <c r="N11" s="15"/>
      <c r="O11" s="32">
        <f t="shared" si="1"/>
        <v>16730717056</v>
      </c>
      <c r="P11" s="15"/>
      <c r="Q11" s="16">
        <v>-1472322145</v>
      </c>
      <c r="R11" s="31"/>
    </row>
    <row r="12" spans="1:18" ht="21.75" customHeight="1" x14ac:dyDescent="0.2">
      <c r="A12" s="6" t="s">
        <v>51</v>
      </c>
      <c r="C12" s="16">
        <v>14500000</v>
      </c>
      <c r="D12" s="15"/>
      <c r="E12" s="16">
        <v>152888328089</v>
      </c>
      <c r="F12" s="15"/>
      <c r="G12" s="32">
        <f t="shared" si="0"/>
        <v>152395743151</v>
      </c>
      <c r="H12" s="15"/>
      <c r="I12" s="16">
        <v>492584938</v>
      </c>
      <c r="J12" s="15"/>
      <c r="K12" s="16">
        <v>14500000</v>
      </c>
      <c r="L12" s="15"/>
      <c r="M12" s="16">
        <v>152888328089</v>
      </c>
      <c r="N12" s="15"/>
      <c r="O12" s="32">
        <f t="shared" si="1"/>
        <v>152395743151</v>
      </c>
      <c r="P12" s="15"/>
      <c r="Q12" s="16">
        <v>492584938</v>
      </c>
      <c r="R12" s="31"/>
    </row>
    <row r="13" spans="1:18" ht="21.75" customHeight="1" x14ac:dyDescent="0.2">
      <c r="A13" s="6" t="s">
        <v>21</v>
      </c>
      <c r="C13" s="16">
        <v>200000</v>
      </c>
      <c r="D13" s="15"/>
      <c r="E13" s="16">
        <v>1336983126</v>
      </c>
      <c r="F13" s="15"/>
      <c r="G13" s="32">
        <f t="shared" si="0"/>
        <v>1497556243</v>
      </c>
      <c r="H13" s="15"/>
      <c r="I13" s="16">
        <v>-160573117</v>
      </c>
      <c r="J13" s="15"/>
      <c r="K13" s="16">
        <v>200000</v>
      </c>
      <c r="L13" s="15"/>
      <c r="M13" s="16">
        <v>1336983126</v>
      </c>
      <c r="N13" s="15"/>
      <c r="O13" s="32">
        <f t="shared" si="1"/>
        <v>1497556243</v>
      </c>
      <c r="P13" s="15"/>
      <c r="Q13" s="16">
        <v>-160573117</v>
      </c>
      <c r="R13" s="31"/>
    </row>
    <row r="14" spans="1:18" ht="21.75" customHeight="1" x14ac:dyDescent="0.2">
      <c r="A14" s="6" t="s">
        <v>54</v>
      </c>
      <c r="C14" s="16">
        <v>2800000</v>
      </c>
      <c r="D14" s="15"/>
      <c r="E14" s="16">
        <v>28397874400</v>
      </c>
      <c r="F14" s="15"/>
      <c r="G14" s="32">
        <f t="shared" si="0"/>
        <v>28316962974</v>
      </c>
      <c r="H14" s="15"/>
      <c r="I14" s="16">
        <v>80911426</v>
      </c>
      <c r="J14" s="15"/>
      <c r="K14" s="16">
        <v>2800000</v>
      </c>
      <c r="L14" s="15"/>
      <c r="M14" s="16">
        <v>28397874400</v>
      </c>
      <c r="N14" s="15"/>
      <c r="O14" s="32">
        <f t="shared" si="1"/>
        <v>28316962974</v>
      </c>
      <c r="P14" s="15"/>
      <c r="Q14" s="16">
        <v>80911426</v>
      </c>
      <c r="R14" s="31"/>
    </row>
    <row r="15" spans="1:18" ht="21.75" customHeight="1" x14ac:dyDescent="0.2">
      <c r="A15" s="6" t="s">
        <v>25</v>
      </c>
      <c r="C15" s="16">
        <v>1600000</v>
      </c>
      <c r="D15" s="15"/>
      <c r="E15" s="16">
        <v>7134173949</v>
      </c>
      <c r="F15" s="15"/>
      <c r="G15" s="32">
        <f t="shared" si="0"/>
        <v>7838637091</v>
      </c>
      <c r="H15" s="15"/>
      <c r="I15" s="16">
        <v>-704463142</v>
      </c>
      <c r="J15" s="15"/>
      <c r="K15" s="16">
        <v>1600000</v>
      </c>
      <c r="L15" s="15"/>
      <c r="M15" s="16">
        <v>7134173949</v>
      </c>
      <c r="N15" s="15"/>
      <c r="O15" s="32">
        <f t="shared" si="1"/>
        <v>7838637091</v>
      </c>
      <c r="P15" s="15"/>
      <c r="Q15" s="16">
        <v>-704463142</v>
      </c>
      <c r="R15" s="31"/>
    </row>
    <row r="16" spans="1:18" ht="21.75" customHeight="1" x14ac:dyDescent="0.2">
      <c r="A16" s="6" t="s">
        <v>45</v>
      </c>
      <c r="C16" s="16">
        <v>2000000</v>
      </c>
      <c r="D16" s="15"/>
      <c r="E16" s="16">
        <v>23197649634</v>
      </c>
      <c r="F16" s="15"/>
      <c r="G16" s="32">
        <f t="shared" si="0"/>
        <v>23131310884</v>
      </c>
      <c r="H16" s="15"/>
      <c r="I16" s="16">
        <v>66338750</v>
      </c>
      <c r="J16" s="15"/>
      <c r="K16" s="16">
        <v>2000000</v>
      </c>
      <c r="L16" s="15"/>
      <c r="M16" s="16">
        <v>23197649634</v>
      </c>
      <c r="N16" s="15"/>
      <c r="O16" s="32">
        <f t="shared" si="1"/>
        <v>23131310884</v>
      </c>
      <c r="P16" s="15"/>
      <c r="Q16" s="16">
        <v>66338750</v>
      </c>
      <c r="R16" s="31"/>
    </row>
    <row r="17" spans="1:18" ht="21.75" customHeight="1" x14ac:dyDescent="0.2">
      <c r="A17" s="6" t="s">
        <v>29</v>
      </c>
      <c r="C17" s="16">
        <v>1800000</v>
      </c>
      <c r="D17" s="15"/>
      <c r="E17" s="16">
        <v>9109871303</v>
      </c>
      <c r="F17" s="15"/>
      <c r="G17" s="32">
        <f t="shared" si="0"/>
        <v>9129623942</v>
      </c>
      <c r="H17" s="15"/>
      <c r="I17" s="16">
        <v>-19752639</v>
      </c>
      <c r="J17" s="15"/>
      <c r="K17" s="16">
        <v>1800000</v>
      </c>
      <c r="L17" s="15"/>
      <c r="M17" s="16">
        <v>9109871303</v>
      </c>
      <c r="N17" s="15"/>
      <c r="O17" s="32">
        <f t="shared" si="1"/>
        <v>9129623942</v>
      </c>
      <c r="P17" s="15"/>
      <c r="Q17" s="16">
        <v>-19752639</v>
      </c>
      <c r="R17" s="31"/>
    </row>
    <row r="18" spans="1:18" ht="21.75" customHeight="1" x14ac:dyDescent="0.2">
      <c r="A18" s="6" t="s">
        <v>52</v>
      </c>
      <c r="C18" s="16">
        <v>9000000</v>
      </c>
      <c r="D18" s="15"/>
      <c r="E18" s="16">
        <v>121413569221</v>
      </c>
      <c r="F18" s="15"/>
      <c r="G18" s="32">
        <f t="shared" si="0"/>
        <v>124000971907</v>
      </c>
      <c r="H18" s="15"/>
      <c r="I18" s="16">
        <v>-2587402686</v>
      </c>
      <c r="J18" s="15"/>
      <c r="K18" s="16">
        <v>9000000</v>
      </c>
      <c r="L18" s="15"/>
      <c r="M18" s="16">
        <v>121413569221</v>
      </c>
      <c r="N18" s="15"/>
      <c r="O18" s="32">
        <f t="shared" si="1"/>
        <v>124000971907</v>
      </c>
      <c r="P18" s="15"/>
      <c r="Q18" s="16">
        <v>-2587402686</v>
      </c>
      <c r="R18" s="31"/>
    </row>
    <row r="19" spans="1:18" ht="21.75" customHeight="1" x14ac:dyDescent="0.2">
      <c r="A19" s="6" t="s">
        <v>49</v>
      </c>
      <c r="C19" s="16">
        <v>2100000</v>
      </c>
      <c r="D19" s="15"/>
      <c r="E19" s="16">
        <v>52854987850</v>
      </c>
      <c r="F19" s="15"/>
      <c r="G19" s="32">
        <f t="shared" si="0"/>
        <v>52364765756</v>
      </c>
      <c r="H19" s="15"/>
      <c r="I19" s="16">
        <v>490222094</v>
      </c>
      <c r="J19" s="15"/>
      <c r="K19" s="16">
        <v>2100000</v>
      </c>
      <c r="L19" s="15"/>
      <c r="M19" s="16">
        <v>52854987850</v>
      </c>
      <c r="N19" s="15"/>
      <c r="O19" s="32">
        <f t="shared" si="1"/>
        <v>52364765756</v>
      </c>
      <c r="P19" s="15"/>
      <c r="Q19" s="16">
        <v>490222094</v>
      </c>
      <c r="R19" s="31"/>
    </row>
    <row r="20" spans="1:18" ht="21.75" customHeight="1" x14ac:dyDescent="0.2">
      <c r="A20" s="6" t="s">
        <v>48</v>
      </c>
      <c r="C20" s="16">
        <v>163435557</v>
      </c>
      <c r="D20" s="15"/>
      <c r="E20" s="16">
        <v>1659141368364</v>
      </c>
      <c r="F20" s="15"/>
      <c r="G20" s="32">
        <f t="shared" si="0"/>
        <v>1653630628595</v>
      </c>
      <c r="H20" s="15"/>
      <c r="I20" s="16">
        <v>5510739769</v>
      </c>
      <c r="J20" s="15"/>
      <c r="K20" s="16">
        <v>163435557</v>
      </c>
      <c r="L20" s="15"/>
      <c r="M20" s="16">
        <v>1659141368364</v>
      </c>
      <c r="N20" s="15"/>
      <c r="O20" s="32">
        <f t="shared" si="1"/>
        <v>1653630628595</v>
      </c>
      <c r="P20" s="15"/>
      <c r="Q20" s="16">
        <v>5510739769</v>
      </c>
      <c r="R20" s="31"/>
    </row>
    <row r="21" spans="1:18" ht="21.75" customHeight="1" x14ac:dyDescent="0.2">
      <c r="A21" s="6" t="s">
        <v>28</v>
      </c>
      <c r="C21" s="16">
        <v>4145971</v>
      </c>
      <c r="D21" s="15"/>
      <c r="E21" s="16">
        <v>17652556344</v>
      </c>
      <c r="F21" s="15"/>
      <c r="G21" s="32">
        <f t="shared" si="0"/>
        <v>16741976639</v>
      </c>
      <c r="H21" s="15"/>
      <c r="I21" s="16">
        <v>910579705</v>
      </c>
      <c r="J21" s="15"/>
      <c r="K21" s="16">
        <v>4145971</v>
      </c>
      <c r="L21" s="15"/>
      <c r="M21" s="16">
        <v>17652556344</v>
      </c>
      <c r="N21" s="15"/>
      <c r="O21" s="32">
        <f t="shared" si="1"/>
        <v>16741976639</v>
      </c>
      <c r="P21" s="15"/>
      <c r="Q21" s="16">
        <v>910579705</v>
      </c>
      <c r="R21" s="31"/>
    </row>
    <row r="22" spans="1:18" ht="21.75" customHeight="1" x14ac:dyDescent="0.2">
      <c r="A22" s="6" t="s">
        <v>31</v>
      </c>
      <c r="C22" s="16">
        <v>3200000</v>
      </c>
      <c r="D22" s="15"/>
      <c r="E22" s="16">
        <v>13909420930</v>
      </c>
      <c r="F22" s="15"/>
      <c r="G22" s="32">
        <f t="shared" si="0"/>
        <v>13483157951</v>
      </c>
      <c r="H22" s="15"/>
      <c r="I22" s="16">
        <v>426262979</v>
      </c>
      <c r="J22" s="15"/>
      <c r="K22" s="16">
        <v>3200000</v>
      </c>
      <c r="L22" s="15"/>
      <c r="M22" s="16">
        <v>13909420930</v>
      </c>
      <c r="N22" s="15"/>
      <c r="O22" s="32">
        <f t="shared" si="1"/>
        <v>13483157951</v>
      </c>
      <c r="P22" s="15"/>
      <c r="Q22" s="16">
        <v>426262979</v>
      </c>
      <c r="R22" s="31"/>
    </row>
    <row r="23" spans="1:18" ht="21.75" customHeight="1" x14ac:dyDescent="0.2">
      <c r="A23" s="6" t="s">
        <v>23</v>
      </c>
      <c r="C23" s="16">
        <v>704365</v>
      </c>
      <c r="D23" s="15"/>
      <c r="E23" s="16">
        <v>12386204930</v>
      </c>
      <c r="F23" s="15"/>
      <c r="G23" s="32">
        <f t="shared" si="0"/>
        <v>11280007569</v>
      </c>
      <c r="H23" s="15"/>
      <c r="I23" s="16">
        <v>1106197361</v>
      </c>
      <c r="J23" s="15"/>
      <c r="K23" s="16">
        <v>704365</v>
      </c>
      <c r="L23" s="15"/>
      <c r="M23" s="16">
        <v>12386204930</v>
      </c>
      <c r="N23" s="15"/>
      <c r="O23" s="32">
        <f t="shared" si="1"/>
        <v>11280007569</v>
      </c>
      <c r="P23" s="15"/>
      <c r="Q23" s="16">
        <v>1106197361</v>
      </c>
      <c r="R23" s="31"/>
    </row>
    <row r="24" spans="1:18" ht="21.75" customHeight="1" x14ac:dyDescent="0.2">
      <c r="A24" s="6" t="s">
        <v>55</v>
      </c>
      <c r="C24" s="16">
        <v>25000</v>
      </c>
      <c r="D24" s="15"/>
      <c r="E24" s="16">
        <v>732037719</v>
      </c>
      <c r="F24" s="15"/>
      <c r="G24" s="32">
        <f t="shared" si="0"/>
        <v>717828075</v>
      </c>
      <c r="H24" s="15"/>
      <c r="I24" s="16">
        <v>14209644</v>
      </c>
      <c r="J24" s="15"/>
      <c r="K24" s="16">
        <v>25000</v>
      </c>
      <c r="L24" s="15"/>
      <c r="M24" s="16">
        <v>732037719</v>
      </c>
      <c r="N24" s="15"/>
      <c r="O24" s="32">
        <f t="shared" si="1"/>
        <v>717828075</v>
      </c>
      <c r="P24" s="15"/>
      <c r="Q24" s="16">
        <v>14209644</v>
      </c>
      <c r="R24" s="31"/>
    </row>
    <row r="25" spans="1:18" ht="21.75" customHeight="1" x14ac:dyDescent="0.2">
      <c r="A25" s="6" t="s">
        <v>56</v>
      </c>
      <c r="C25" s="16">
        <v>624670</v>
      </c>
      <c r="D25" s="15"/>
      <c r="E25" s="16">
        <v>8210996647</v>
      </c>
      <c r="F25" s="15"/>
      <c r="G25" s="32">
        <f t="shared" si="0"/>
        <v>8083297115</v>
      </c>
      <c r="H25" s="15"/>
      <c r="I25" s="16">
        <v>127699532</v>
      </c>
      <c r="J25" s="15"/>
      <c r="K25" s="16">
        <v>624670</v>
      </c>
      <c r="L25" s="15"/>
      <c r="M25" s="16">
        <v>8210996647</v>
      </c>
      <c r="N25" s="15"/>
      <c r="O25" s="32">
        <f t="shared" si="1"/>
        <v>8083297115</v>
      </c>
      <c r="P25" s="15"/>
      <c r="Q25" s="16">
        <v>127699532</v>
      </c>
      <c r="R25" s="31"/>
    </row>
    <row r="26" spans="1:18" ht="21.75" customHeight="1" x14ac:dyDescent="0.2">
      <c r="A26" s="7" t="s">
        <v>50</v>
      </c>
      <c r="C26" s="17">
        <v>8925841</v>
      </c>
      <c r="D26" s="15"/>
      <c r="E26" s="17">
        <v>137690978944</v>
      </c>
      <c r="F26" s="15"/>
      <c r="G26" s="32">
        <f t="shared" si="0"/>
        <v>137326038681</v>
      </c>
      <c r="H26" s="15"/>
      <c r="I26" s="17">
        <v>364940263</v>
      </c>
      <c r="J26" s="15"/>
      <c r="K26" s="17">
        <v>8925841</v>
      </c>
      <c r="L26" s="15"/>
      <c r="M26" s="17">
        <v>137690978944</v>
      </c>
      <c r="N26" s="15"/>
      <c r="O26" s="32">
        <f>M26-Q26</f>
        <v>137326038681</v>
      </c>
      <c r="P26" s="15"/>
      <c r="Q26" s="17">
        <v>364940263</v>
      </c>
      <c r="R26" s="31"/>
    </row>
    <row r="27" spans="1:18" ht="21.75" customHeight="1" thickBot="1" x14ac:dyDescent="0.25">
      <c r="A27" s="8" t="s">
        <v>36</v>
      </c>
      <c r="C27" s="18">
        <f>SUM(C8:C26)</f>
        <v>224409864</v>
      </c>
      <c r="D27" s="15"/>
      <c r="E27" s="18">
        <f>SUM(E8:E26)</f>
        <v>2547351481081</v>
      </c>
      <c r="F27" s="15"/>
      <c r="G27" s="18">
        <f>SUM(G8:G26)</f>
        <v>2539201015597</v>
      </c>
      <c r="H27" s="15"/>
      <c r="I27" s="18">
        <f>SUM(I8:I26)</f>
        <v>8150465484</v>
      </c>
      <c r="J27" s="15"/>
      <c r="K27" s="18">
        <f>SUM(K8:K26)</f>
        <v>224409864</v>
      </c>
      <c r="L27" s="15"/>
      <c r="M27" s="18">
        <f>SUM(M8:M26)</f>
        <v>2547351481081</v>
      </c>
      <c r="N27" s="15"/>
      <c r="O27" s="18">
        <f>SUM(O8:O26)</f>
        <v>2539201015597</v>
      </c>
      <c r="P27" s="15"/>
      <c r="Q27" s="18">
        <f>SUM(Q8:Q26)</f>
        <v>8150465484</v>
      </c>
      <c r="R27" s="31"/>
    </row>
    <row r="28" spans="1:18" ht="13.5" thickTop="1" x14ac:dyDescent="0.2"/>
    <row r="29" spans="1:18" ht="18.75" x14ac:dyDescent="0.2">
      <c r="G29" s="32"/>
      <c r="Q29" s="27"/>
    </row>
    <row r="30" spans="1:18" x14ac:dyDescent="0.2">
      <c r="Q30" s="27"/>
    </row>
    <row r="31" spans="1:18" x14ac:dyDescent="0.2">
      <c r="G31" s="31"/>
      <c r="Q31" s="2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33"/>
  <sheetViews>
    <sheetView rightToLeft="1" view="pageBreakPreview" topLeftCell="A15" zoomScale="95" zoomScaleNormal="100" zoomScaleSheetLayoutView="95" workbookViewId="0">
      <selection activeCell="I41" sqref="I41"/>
    </sheetView>
  </sheetViews>
  <sheetFormatPr defaultRowHeight="12.75" x14ac:dyDescent="0.2"/>
  <cols>
    <col min="1" max="1" width="40.28515625" customWidth="1"/>
    <col min="2" max="2" width="1.28515625" customWidth="1"/>
    <col min="3" max="3" width="19.28515625" bestFit="1" customWidth="1"/>
    <col min="4" max="4" width="1.28515625" customWidth="1"/>
    <col min="5" max="5" width="20.140625" customWidth="1"/>
    <col min="6" max="6" width="1.28515625" customWidth="1"/>
    <col min="7" max="7" width="20.140625" customWidth="1"/>
    <col min="8" max="8" width="1.28515625" customWidth="1"/>
    <col min="9" max="9" width="27.85546875" bestFit="1" customWidth="1"/>
    <col min="10" max="10" width="1.28515625" customWidth="1"/>
    <col min="11" max="11" width="17.140625" customWidth="1"/>
    <col min="12" max="12" width="1.28515625" customWidth="1"/>
    <col min="13" max="13" width="21" customWidth="1"/>
    <col min="14" max="14" width="1.28515625" customWidth="1"/>
    <col min="15" max="15" width="20.85546875" customWidth="1"/>
    <col min="16" max="16" width="1.28515625" customWidth="1"/>
    <col min="17" max="17" width="22.85546875" customWidth="1"/>
    <col min="18" max="18" width="13.7109375" bestFit="1" customWidth="1"/>
    <col min="19" max="19" width="19.42578125" bestFit="1" customWidth="1"/>
  </cols>
  <sheetData>
    <row r="1" spans="1:19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9" ht="21.75" customHeight="1" x14ac:dyDescent="0.2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9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9" ht="14.45" customHeight="1" x14ac:dyDescent="0.2"/>
    <row r="5" spans="1:19" ht="24" x14ac:dyDescent="0.2">
      <c r="A5" s="56" t="s">
        <v>133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21" x14ac:dyDescent="0.2">
      <c r="A6" s="52" t="s">
        <v>91</v>
      </c>
      <c r="C6" s="52" t="s">
        <v>105</v>
      </c>
      <c r="D6" s="52"/>
      <c r="E6" s="52"/>
      <c r="F6" s="52"/>
      <c r="G6" s="52"/>
      <c r="H6" s="52"/>
      <c r="I6" s="52"/>
      <c r="K6" s="52" t="s">
        <v>106</v>
      </c>
      <c r="L6" s="52"/>
      <c r="M6" s="52"/>
      <c r="N6" s="52"/>
      <c r="O6" s="52"/>
      <c r="P6" s="52"/>
      <c r="Q6" s="52"/>
    </row>
    <row r="7" spans="1:19" ht="42" x14ac:dyDescent="0.2">
      <c r="A7" s="52"/>
      <c r="C7" s="9" t="s">
        <v>13</v>
      </c>
      <c r="D7" s="3"/>
      <c r="E7" s="9" t="s">
        <v>15</v>
      </c>
      <c r="F7" s="3"/>
      <c r="G7" s="9" t="s">
        <v>131</v>
      </c>
      <c r="H7" s="3"/>
      <c r="I7" s="9" t="s">
        <v>134</v>
      </c>
      <c r="K7" s="9" t="s">
        <v>13</v>
      </c>
      <c r="L7" s="3"/>
      <c r="M7" s="9" t="s">
        <v>15</v>
      </c>
      <c r="N7" s="3"/>
      <c r="O7" s="9" t="s">
        <v>131</v>
      </c>
      <c r="P7" s="3"/>
      <c r="Q7" s="9" t="s">
        <v>134</v>
      </c>
    </row>
    <row r="8" spans="1:19" ht="21.75" customHeight="1" x14ac:dyDescent="0.2">
      <c r="A8" s="5" t="s">
        <v>30</v>
      </c>
      <c r="C8" s="14">
        <v>132918399</v>
      </c>
      <c r="D8" s="15"/>
      <c r="E8" s="14">
        <v>416116854725.50897</v>
      </c>
      <c r="F8" s="15"/>
      <c r="G8" s="14">
        <f>E8-I8</f>
        <v>411388559056.50897</v>
      </c>
      <c r="H8" s="15"/>
      <c r="I8" s="14">
        <v>4728295669</v>
      </c>
      <c r="J8" s="15"/>
      <c r="K8" s="14">
        <v>132918399</v>
      </c>
      <c r="L8" s="15"/>
      <c r="M8" s="14">
        <v>416116854725.50897</v>
      </c>
      <c r="N8" s="15"/>
      <c r="O8" s="14">
        <f>M8-Q8</f>
        <v>411388559056.50897</v>
      </c>
      <c r="P8" s="15"/>
      <c r="Q8" s="14">
        <v>4728295669</v>
      </c>
      <c r="R8" s="31"/>
      <c r="S8" s="31"/>
    </row>
    <row r="9" spans="1:19" ht="21.75" customHeight="1" x14ac:dyDescent="0.2">
      <c r="A9" s="6" t="s">
        <v>46</v>
      </c>
      <c r="C9" s="16">
        <v>45482774</v>
      </c>
      <c r="D9" s="15"/>
      <c r="E9" s="16">
        <v>2049024049607</v>
      </c>
      <c r="F9" s="15"/>
      <c r="G9" s="32">
        <f t="shared" ref="G9:G31" si="0">E9-I9</f>
        <v>2001685359543</v>
      </c>
      <c r="H9" s="15"/>
      <c r="I9" s="16">
        <v>47338690064</v>
      </c>
      <c r="J9" s="15"/>
      <c r="K9" s="16">
        <v>45482774</v>
      </c>
      <c r="L9" s="15"/>
      <c r="M9" s="16">
        <v>2049024049607</v>
      </c>
      <c r="N9" s="15"/>
      <c r="O9" s="32">
        <f t="shared" ref="O9:O31" si="1">M9-Q9</f>
        <v>2001685359543</v>
      </c>
      <c r="P9" s="15"/>
      <c r="Q9" s="16">
        <v>47338690064</v>
      </c>
      <c r="R9" s="31"/>
      <c r="S9" s="31"/>
    </row>
    <row r="10" spans="1:19" ht="21.75" customHeight="1" x14ac:dyDescent="0.2">
      <c r="A10" s="6" t="s">
        <v>58</v>
      </c>
      <c r="C10" s="16">
        <v>39600000</v>
      </c>
      <c r="D10" s="15"/>
      <c r="E10" s="16">
        <v>1155588486525</v>
      </c>
      <c r="F10" s="15"/>
      <c r="G10" s="32">
        <f t="shared" si="0"/>
        <v>1131595534177</v>
      </c>
      <c r="H10" s="15"/>
      <c r="I10" s="16">
        <v>23992952348</v>
      </c>
      <c r="J10" s="15"/>
      <c r="K10" s="16">
        <v>39600000</v>
      </c>
      <c r="L10" s="15"/>
      <c r="M10" s="16">
        <v>1155588486525</v>
      </c>
      <c r="N10" s="15"/>
      <c r="O10" s="32">
        <f t="shared" si="1"/>
        <v>1131595534177</v>
      </c>
      <c r="P10" s="15"/>
      <c r="Q10" s="16">
        <v>23992952348</v>
      </c>
      <c r="R10" s="31"/>
      <c r="S10" s="31"/>
    </row>
    <row r="11" spans="1:19" ht="21.75" customHeight="1" x14ac:dyDescent="0.2">
      <c r="A11" s="6" t="s">
        <v>27</v>
      </c>
      <c r="C11" s="16">
        <v>8145616</v>
      </c>
      <c r="D11" s="15"/>
      <c r="E11" s="16">
        <v>116312387992</v>
      </c>
      <c r="F11" s="15"/>
      <c r="G11" s="32">
        <f t="shared" si="0"/>
        <v>117101657266</v>
      </c>
      <c r="H11" s="15"/>
      <c r="I11" s="16">
        <v>-789269274</v>
      </c>
      <c r="J11" s="15"/>
      <c r="K11" s="16">
        <v>8145616</v>
      </c>
      <c r="L11" s="15"/>
      <c r="M11" s="16">
        <v>116312387992</v>
      </c>
      <c r="N11" s="15"/>
      <c r="O11" s="32">
        <f t="shared" si="1"/>
        <v>117101657266</v>
      </c>
      <c r="P11" s="15"/>
      <c r="Q11" s="16">
        <v>-789269274</v>
      </c>
      <c r="R11" s="31"/>
      <c r="S11" s="31"/>
    </row>
    <row r="12" spans="1:19" ht="21.75" customHeight="1" x14ac:dyDescent="0.2">
      <c r="A12" s="6" t="s">
        <v>57</v>
      </c>
      <c r="C12" s="16">
        <v>36000000</v>
      </c>
      <c r="D12" s="15"/>
      <c r="E12" s="16">
        <v>454918686750</v>
      </c>
      <c r="F12" s="15"/>
      <c r="G12" s="32">
        <f t="shared" si="0"/>
        <v>449004172465</v>
      </c>
      <c r="H12" s="15"/>
      <c r="I12" s="16">
        <v>5914514285</v>
      </c>
      <c r="J12" s="15"/>
      <c r="K12" s="16">
        <v>36000000</v>
      </c>
      <c r="L12" s="15"/>
      <c r="M12" s="16">
        <v>454918686750</v>
      </c>
      <c r="N12" s="15"/>
      <c r="O12" s="32">
        <f t="shared" si="1"/>
        <v>449004172465</v>
      </c>
      <c r="P12" s="15"/>
      <c r="Q12" s="16">
        <v>5914514285</v>
      </c>
      <c r="R12" s="31"/>
      <c r="S12" s="31"/>
    </row>
    <row r="13" spans="1:19" ht="21.75" customHeight="1" x14ac:dyDescent="0.2">
      <c r="A13" s="6" t="s">
        <v>33</v>
      </c>
      <c r="C13" s="16">
        <v>63920986</v>
      </c>
      <c r="D13" s="15"/>
      <c r="E13" s="16">
        <v>585709963484</v>
      </c>
      <c r="F13" s="15"/>
      <c r="G13" s="32">
        <f t="shared" si="0"/>
        <v>696301359580</v>
      </c>
      <c r="H13" s="15"/>
      <c r="I13" s="16">
        <v>-110591396096</v>
      </c>
      <c r="J13" s="15"/>
      <c r="K13" s="16">
        <v>63920986</v>
      </c>
      <c r="L13" s="15"/>
      <c r="M13" s="16">
        <v>585709963484</v>
      </c>
      <c r="N13" s="15"/>
      <c r="O13" s="32">
        <f t="shared" si="1"/>
        <v>696301359580</v>
      </c>
      <c r="P13" s="15"/>
      <c r="Q13" s="16">
        <v>-110591396096</v>
      </c>
      <c r="R13" s="31"/>
      <c r="S13" s="31"/>
    </row>
    <row r="14" spans="1:19" ht="21.75" customHeight="1" x14ac:dyDescent="0.2">
      <c r="A14" s="6" t="s">
        <v>21</v>
      </c>
      <c r="C14" s="16">
        <v>28327870</v>
      </c>
      <c r="D14" s="15"/>
      <c r="E14" s="16">
        <v>187387976220</v>
      </c>
      <c r="F14" s="15"/>
      <c r="G14" s="32">
        <f t="shared" si="0"/>
        <v>212256922101</v>
      </c>
      <c r="H14" s="15"/>
      <c r="I14" s="16">
        <v>-24868945881</v>
      </c>
      <c r="J14" s="15"/>
      <c r="K14" s="16">
        <v>28327870</v>
      </c>
      <c r="L14" s="15"/>
      <c r="M14" s="16">
        <v>187387976220</v>
      </c>
      <c r="N14" s="15"/>
      <c r="O14" s="32">
        <f t="shared" si="1"/>
        <v>212256922101</v>
      </c>
      <c r="P14" s="15"/>
      <c r="Q14" s="16">
        <v>-24868945881</v>
      </c>
      <c r="R14" s="31"/>
      <c r="S14" s="31"/>
    </row>
    <row r="15" spans="1:19" ht="21.75" customHeight="1" x14ac:dyDescent="0.2">
      <c r="A15" s="6" t="s">
        <v>25</v>
      </c>
      <c r="C15" s="16">
        <v>36711594</v>
      </c>
      <c r="D15" s="15"/>
      <c r="E15" s="16">
        <v>161628352189</v>
      </c>
      <c r="F15" s="15"/>
      <c r="G15" s="32">
        <f t="shared" si="0"/>
        <v>179915607426</v>
      </c>
      <c r="H15" s="15"/>
      <c r="I15" s="16">
        <v>-18287255237</v>
      </c>
      <c r="J15" s="15"/>
      <c r="K15" s="16">
        <v>36711594</v>
      </c>
      <c r="L15" s="15"/>
      <c r="M15" s="16">
        <v>161628352189</v>
      </c>
      <c r="N15" s="15"/>
      <c r="O15" s="32">
        <f t="shared" si="1"/>
        <v>179915607426</v>
      </c>
      <c r="P15" s="15"/>
      <c r="Q15" s="16">
        <v>-18287255237</v>
      </c>
      <c r="R15" s="31"/>
      <c r="S15" s="31"/>
    </row>
    <row r="16" spans="1:19" ht="21.75" customHeight="1" x14ac:dyDescent="0.2">
      <c r="A16" s="6" t="s">
        <v>29</v>
      </c>
      <c r="C16" s="16">
        <v>27099219</v>
      </c>
      <c r="D16" s="15"/>
      <c r="E16" s="16">
        <v>125536498980</v>
      </c>
      <c r="F16" s="15"/>
      <c r="G16" s="32">
        <f t="shared" si="0"/>
        <v>137050754840</v>
      </c>
      <c r="H16" s="15"/>
      <c r="I16" s="16">
        <v>-11514255860</v>
      </c>
      <c r="J16" s="15"/>
      <c r="K16" s="16">
        <v>27099219</v>
      </c>
      <c r="L16" s="15"/>
      <c r="M16" s="16">
        <v>125536498980</v>
      </c>
      <c r="N16" s="15"/>
      <c r="O16" s="32">
        <f t="shared" si="1"/>
        <v>137050754840</v>
      </c>
      <c r="P16" s="15"/>
      <c r="Q16" s="16">
        <v>-11514255860</v>
      </c>
      <c r="R16" s="31"/>
      <c r="S16" s="31"/>
    </row>
    <row r="17" spans="1:19" ht="21.75" customHeight="1" x14ac:dyDescent="0.2">
      <c r="A17" s="6" t="s">
        <v>49</v>
      </c>
      <c r="C17" s="16">
        <v>3200000</v>
      </c>
      <c r="D17" s="15"/>
      <c r="E17" s="16">
        <v>81882244200</v>
      </c>
      <c r="F17" s="15"/>
      <c r="G17" s="32">
        <f t="shared" si="0"/>
        <v>79925878035</v>
      </c>
      <c r="H17" s="15"/>
      <c r="I17" s="16">
        <v>1956366165</v>
      </c>
      <c r="J17" s="15"/>
      <c r="K17" s="16">
        <v>3200000</v>
      </c>
      <c r="L17" s="15"/>
      <c r="M17" s="16">
        <v>81882244200</v>
      </c>
      <c r="N17" s="15"/>
      <c r="O17" s="32">
        <f t="shared" si="1"/>
        <v>79925878035</v>
      </c>
      <c r="P17" s="15"/>
      <c r="Q17" s="16">
        <v>1956366165</v>
      </c>
      <c r="R17" s="31"/>
      <c r="S17" s="31"/>
    </row>
    <row r="18" spans="1:19" ht="21.75" customHeight="1" x14ac:dyDescent="0.2">
      <c r="A18" s="6" t="s">
        <v>48</v>
      </c>
      <c r="C18" s="16">
        <v>34820000</v>
      </c>
      <c r="D18" s="15"/>
      <c r="E18" s="16">
        <v>352416769464</v>
      </c>
      <c r="F18" s="15"/>
      <c r="G18" s="32">
        <f t="shared" si="0"/>
        <v>352151216113</v>
      </c>
      <c r="H18" s="15"/>
      <c r="I18" s="16">
        <v>265553351</v>
      </c>
      <c r="J18" s="15"/>
      <c r="K18" s="16">
        <v>34820000</v>
      </c>
      <c r="L18" s="15"/>
      <c r="M18" s="16">
        <v>352416769464</v>
      </c>
      <c r="N18" s="15"/>
      <c r="O18" s="32">
        <f t="shared" si="1"/>
        <v>352151216113</v>
      </c>
      <c r="P18" s="15"/>
      <c r="Q18" s="16">
        <v>265553351</v>
      </c>
      <c r="R18" s="31"/>
      <c r="S18" s="31"/>
    </row>
    <row r="19" spans="1:19" ht="21.75" customHeight="1" x14ac:dyDescent="0.2">
      <c r="A19" s="6" t="s">
        <v>28</v>
      </c>
      <c r="C19" s="16">
        <v>1429903516</v>
      </c>
      <c r="D19" s="15"/>
      <c r="E19" s="16">
        <v>5518090440384</v>
      </c>
      <c r="F19" s="15"/>
      <c r="G19" s="32">
        <f t="shared" si="0"/>
        <v>5775564235837</v>
      </c>
      <c r="H19" s="15"/>
      <c r="I19" s="16">
        <v>-257473795453</v>
      </c>
      <c r="J19" s="15"/>
      <c r="K19" s="16">
        <v>1429903516</v>
      </c>
      <c r="L19" s="15"/>
      <c r="M19" s="16">
        <v>5518090440384</v>
      </c>
      <c r="N19" s="15"/>
      <c r="O19" s="32">
        <f t="shared" si="1"/>
        <v>5775564235837</v>
      </c>
      <c r="P19" s="15"/>
      <c r="Q19" s="16">
        <v>-257473795453</v>
      </c>
      <c r="R19" s="31"/>
      <c r="S19" s="31"/>
    </row>
    <row r="20" spans="1:19" ht="21.75" customHeight="1" x14ac:dyDescent="0.2">
      <c r="A20" s="6" t="s">
        <v>31</v>
      </c>
      <c r="C20" s="16">
        <v>1197905447</v>
      </c>
      <c r="D20" s="15"/>
      <c r="E20" s="16">
        <v>4517459276659</v>
      </c>
      <c r="F20" s="15"/>
      <c r="G20" s="32">
        <f t="shared" si="0"/>
        <v>5046973564749</v>
      </c>
      <c r="H20" s="15"/>
      <c r="I20" s="16">
        <v>-529514288090</v>
      </c>
      <c r="J20" s="15"/>
      <c r="K20" s="16">
        <v>1197905447</v>
      </c>
      <c r="L20" s="15"/>
      <c r="M20" s="16">
        <v>4517459276659</v>
      </c>
      <c r="N20" s="15"/>
      <c r="O20" s="32">
        <f t="shared" si="1"/>
        <v>5046973564749</v>
      </c>
      <c r="P20" s="15"/>
      <c r="Q20" s="16">
        <v>-529514288090</v>
      </c>
      <c r="R20" s="31"/>
      <c r="S20" s="31"/>
    </row>
    <row r="21" spans="1:19" ht="21.75" customHeight="1" x14ac:dyDescent="0.2">
      <c r="A21" s="6" t="s">
        <v>34</v>
      </c>
      <c r="C21" s="16">
        <v>1558504684</v>
      </c>
      <c r="D21" s="15"/>
      <c r="E21" s="16">
        <v>4904001374166</v>
      </c>
      <c r="F21" s="15"/>
      <c r="G21" s="32">
        <f t="shared" si="0"/>
        <v>5228193449542</v>
      </c>
      <c r="H21" s="15"/>
      <c r="I21" s="16">
        <v>-324192075376</v>
      </c>
      <c r="J21" s="15"/>
      <c r="K21" s="16">
        <v>1558504684</v>
      </c>
      <c r="L21" s="15"/>
      <c r="M21" s="16">
        <v>4904001374166</v>
      </c>
      <c r="N21" s="15"/>
      <c r="O21" s="32">
        <f t="shared" si="1"/>
        <v>5228193449542</v>
      </c>
      <c r="P21" s="15"/>
      <c r="Q21" s="16">
        <v>-324192075376</v>
      </c>
      <c r="R21" s="31"/>
      <c r="S21" s="31"/>
    </row>
    <row r="22" spans="1:19" ht="21.75" customHeight="1" x14ac:dyDescent="0.2">
      <c r="A22" s="6" t="s">
        <v>23</v>
      </c>
      <c r="C22" s="16">
        <v>5604940</v>
      </c>
      <c r="D22" s="15"/>
      <c r="E22" s="16">
        <v>89834911139</v>
      </c>
      <c r="F22" s="15"/>
      <c r="G22" s="32">
        <f t="shared" si="0"/>
        <v>89891630539</v>
      </c>
      <c r="H22" s="15"/>
      <c r="I22" s="16">
        <v>-56719400</v>
      </c>
      <c r="J22" s="15"/>
      <c r="K22" s="16">
        <v>5604940</v>
      </c>
      <c r="L22" s="15"/>
      <c r="M22" s="16">
        <v>89834911139</v>
      </c>
      <c r="N22" s="15"/>
      <c r="O22" s="32">
        <f t="shared" si="1"/>
        <v>89891630539</v>
      </c>
      <c r="P22" s="15"/>
      <c r="Q22" s="16">
        <v>-56719400</v>
      </c>
      <c r="R22" s="31"/>
      <c r="S22" s="31"/>
    </row>
    <row r="23" spans="1:19" ht="21.75" customHeight="1" x14ac:dyDescent="0.2">
      <c r="A23" s="6" t="s">
        <v>55</v>
      </c>
      <c r="C23" s="16">
        <v>2550000</v>
      </c>
      <c r="D23" s="15"/>
      <c r="E23" s="16">
        <v>75111463959</v>
      </c>
      <c r="F23" s="15"/>
      <c r="G23" s="32">
        <f t="shared" si="0"/>
        <v>73232466337</v>
      </c>
      <c r="H23" s="15"/>
      <c r="I23" s="16">
        <v>1878997622</v>
      </c>
      <c r="J23" s="15"/>
      <c r="K23" s="16">
        <v>2550000</v>
      </c>
      <c r="L23" s="15"/>
      <c r="M23" s="16">
        <v>75111463959</v>
      </c>
      <c r="N23" s="15"/>
      <c r="O23" s="32">
        <f t="shared" si="1"/>
        <v>73232466337</v>
      </c>
      <c r="P23" s="15"/>
      <c r="Q23" s="16">
        <v>1878997622</v>
      </c>
      <c r="R23" s="31"/>
      <c r="S23" s="31"/>
    </row>
    <row r="24" spans="1:19" ht="21.75" customHeight="1" x14ac:dyDescent="0.2">
      <c r="A24" s="6" t="s">
        <v>19</v>
      </c>
      <c r="C24" s="16">
        <v>142711254</v>
      </c>
      <c r="D24" s="15"/>
      <c r="E24" s="16">
        <v>636151061567</v>
      </c>
      <c r="F24" s="15"/>
      <c r="G24" s="32">
        <f t="shared" si="0"/>
        <v>680760625454</v>
      </c>
      <c r="H24" s="15"/>
      <c r="I24" s="16">
        <v>-44609563887</v>
      </c>
      <c r="J24" s="15"/>
      <c r="K24" s="16">
        <v>142711254</v>
      </c>
      <c r="L24" s="15"/>
      <c r="M24" s="16">
        <v>636151061567</v>
      </c>
      <c r="N24" s="15"/>
      <c r="O24" s="32">
        <f t="shared" si="1"/>
        <v>680760625454</v>
      </c>
      <c r="P24" s="15"/>
      <c r="Q24" s="16">
        <v>-44609563887</v>
      </c>
      <c r="R24" s="31"/>
      <c r="S24" s="31"/>
    </row>
    <row r="25" spans="1:19" ht="21.75" customHeight="1" x14ac:dyDescent="0.2">
      <c r="A25" s="6" t="s">
        <v>47</v>
      </c>
      <c r="C25" s="16">
        <v>24542450</v>
      </c>
      <c r="D25" s="15"/>
      <c r="E25" s="16">
        <v>405856010727</v>
      </c>
      <c r="F25" s="15"/>
      <c r="G25" s="32">
        <f t="shared" si="0"/>
        <v>396507090529</v>
      </c>
      <c r="H25" s="15"/>
      <c r="I25" s="16">
        <v>9348920198</v>
      </c>
      <c r="J25" s="15"/>
      <c r="K25" s="16">
        <v>24542450</v>
      </c>
      <c r="L25" s="15"/>
      <c r="M25" s="16">
        <v>405856010727</v>
      </c>
      <c r="N25" s="15"/>
      <c r="O25" s="32">
        <f t="shared" si="1"/>
        <v>396507090529</v>
      </c>
      <c r="P25" s="15"/>
      <c r="Q25" s="16">
        <v>9348920198</v>
      </c>
      <c r="R25" s="31"/>
      <c r="S25" s="31"/>
    </row>
    <row r="26" spans="1:19" ht="21.75" customHeight="1" x14ac:dyDescent="0.2">
      <c r="A26" s="6" t="s">
        <v>26</v>
      </c>
      <c r="C26" s="16">
        <v>25726590</v>
      </c>
      <c r="D26" s="15"/>
      <c r="E26" s="16">
        <v>53676294909</v>
      </c>
      <c r="F26" s="15"/>
      <c r="G26" s="32">
        <f t="shared" si="0"/>
        <v>52313821906</v>
      </c>
      <c r="H26" s="15"/>
      <c r="I26" s="16">
        <v>1362473003</v>
      </c>
      <c r="J26" s="15"/>
      <c r="K26" s="16">
        <v>25726590</v>
      </c>
      <c r="L26" s="15"/>
      <c r="M26" s="16">
        <v>53676294909</v>
      </c>
      <c r="N26" s="15"/>
      <c r="O26" s="32">
        <f t="shared" si="1"/>
        <v>52313821906</v>
      </c>
      <c r="P26" s="15"/>
      <c r="Q26" s="16">
        <v>1362473003</v>
      </c>
      <c r="R26" s="31"/>
      <c r="S26" s="31"/>
    </row>
    <row r="27" spans="1:19" ht="21.75" customHeight="1" x14ac:dyDescent="0.2">
      <c r="A27" s="6" t="s">
        <v>32</v>
      </c>
      <c r="C27" s="16">
        <v>1092556</v>
      </c>
      <c r="D27" s="15"/>
      <c r="E27" s="16">
        <v>13384556560</v>
      </c>
      <c r="F27" s="15"/>
      <c r="G27" s="32">
        <f t="shared" si="0"/>
        <v>15131317612</v>
      </c>
      <c r="H27" s="15"/>
      <c r="I27" s="16">
        <v>-1746761052</v>
      </c>
      <c r="J27" s="15"/>
      <c r="K27" s="16">
        <v>1092556</v>
      </c>
      <c r="L27" s="15"/>
      <c r="M27" s="16">
        <v>13384556560</v>
      </c>
      <c r="N27" s="15"/>
      <c r="O27" s="32">
        <f t="shared" si="1"/>
        <v>15131317612</v>
      </c>
      <c r="P27" s="15"/>
      <c r="Q27" s="16">
        <v>-1746761052</v>
      </c>
      <c r="R27" s="31"/>
      <c r="S27" s="31"/>
    </row>
    <row r="28" spans="1:19" ht="21.75" customHeight="1" x14ac:dyDescent="0.2">
      <c r="A28" s="6" t="s">
        <v>22</v>
      </c>
      <c r="C28" s="16">
        <v>588698749</v>
      </c>
      <c r="D28" s="15"/>
      <c r="E28" s="16">
        <v>6353114449868</v>
      </c>
      <c r="F28" s="15"/>
      <c r="G28" s="32">
        <f t="shared" si="0"/>
        <v>6606032690894</v>
      </c>
      <c r="H28" s="15"/>
      <c r="I28" s="16">
        <v>-252918241026</v>
      </c>
      <c r="J28" s="15"/>
      <c r="K28" s="16">
        <v>588698749</v>
      </c>
      <c r="L28" s="15"/>
      <c r="M28" s="16">
        <v>6353114449868</v>
      </c>
      <c r="N28" s="15"/>
      <c r="O28" s="32">
        <f t="shared" si="1"/>
        <v>6606032690894</v>
      </c>
      <c r="P28" s="15"/>
      <c r="Q28" s="16">
        <v>-252918241026</v>
      </c>
      <c r="R28" s="31"/>
      <c r="S28" s="31"/>
    </row>
    <row r="29" spans="1:19" ht="21.75" customHeight="1" x14ac:dyDescent="0.2">
      <c r="A29" s="6" t="s">
        <v>24</v>
      </c>
      <c r="C29" s="16">
        <v>4630787502</v>
      </c>
      <c r="D29" s="15"/>
      <c r="E29" s="16">
        <v>25126065801997</v>
      </c>
      <c r="F29" s="15"/>
      <c r="G29" s="32">
        <f t="shared" si="0"/>
        <v>29271413882793</v>
      </c>
      <c r="H29" s="15"/>
      <c r="I29" s="16">
        <v>-4145348080796</v>
      </c>
      <c r="J29" s="15"/>
      <c r="K29" s="16">
        <v>4630787502</v>
      </c>
      <c r="L29" s="15"/>
      <c r="M29" s="16">
        <v>25126065801997</v>
      </c>
      <c r="N29" s="15"/>
      <c r="O29" s="32">
        <f t="shared" si="1"/>
        <v>29271413882793</v>
      </c>
      <c r="P29" s="15"/>
      <c r="Q29" s="16">
        <v>-4145348080796</v>
      </c>
      <c r="R29" s="31"/>
      <c r="S29" s="31"/>
    </row>
    <row r="30" spans="1:19" ht="21.75" customHeight="1" x14ac:dyDescent="0.2">
      <c r="A30" s="6" t="s">
        <v>20</v>
      </c>
      <c r="C30" s="16">
        <v>20371982</v>
      </c>
      <c r="D30" s="15"/>
      <c r="E30" s="16">
        <v>889579019134</v>
      </c>
      <c r="F30" s="15"/>
      <c r="G30" s="32">
        <f t="shared" si="0"/>
        <v>857190282575</v>
      </c>
      <c r="H30" s="15"/>
      <c r="I30" s="16">
        <v>32388736559</v>
      </c>
      <c r="J30" s="15"/>
      <c r="K30" s="16">
        <v>20371982</v>
      </c>
      <c r="L30" s="15"/>
      <c r="M30" s="16">
        <v>889579019134</v>
      </c>
      <c r="N30" s="15"/>
      <c r="O30" s="32">
        <f t="shared" si="1"/>
        <v>857190282575</v>
      </c>
      <c r="P30" s="15"/>
      <c r="Q30" s="16">
        <v>32388736559</v>
      </c>
      <c r="R30" s="31"/>
      <c r="S30" s="31"/>
    </row>
    <row r="31" spans="1:19" ht="21.75" customHeight="1" x14ac:dyDescent="0.2">
      <c r="A31" s="7" t="s">
        <v>35</v>
      </c>
      <c r="C31" s="17">
        <v>189596</v>
      </c>
      <c r="D31" s="15"/>
      <c r="E31" s="17">
        <v>560777645</v>
      </c>
      <c r="F31" s="15"/>
      <c r="G31" s="32">
        <f t="shared" si="0"/>
        <v>584473383</v>
      </c>
      <c r="H31" s="15"/>
      <c r="I31" s="17">
        <v>-23695738</v>
      </c>
      <c r="J31" s="15"/>
      <c r="K31" s="17">
        <v>189596</v>
      </c>
      <c r="L31" s="15"/>
      <c r="M31" s="17">
        <v>560777645</v>
      </c>
      <c r="N31" s="15"/>
      <c r="O31" s="32">
        <f t="shared" si="1"/>
        <v>584473383</v>
      </c>
      <c r="P31" s="15"/>
      <c r="Q31" s="17">
        <v>-23695738</v>
      </c>
      <c r="R31" s="31"/>
      <c r="S31" s="31"/>
    </row>
    <row r="32" spans="1:19" ht="21.75" customHeight="1" thickBot="1" x14ac:dyDescent="0.25">
      <c r="A32" s="8" t="s">
        <v>36</v>
      </c>
      <c r="C32" s="18">
        <f>SUM(C8:C31)</f>
        <v>10084815724</v>
      </c>
      <c r="D32" s="15"/>
      <c r="E32" s="18">
        <f>SUM(E8:E31)</f>
        <v>54269407708850.508</v>
      </c>
      <c r="F32" s="15"/>
      <c r="G32" s="18">
        <f>SUM(G8:G31)</f>
        <v>59862166552752.508</v>
      </c>
      <c r="H32" s="15"/>
      <c r="I32" s="18">
        <f>SUM(I8:I31)</f>
        <v>-5592758843902</v>
      </c>
      <c r="J32" s="15"/>
      <c r="K32" s="18">
        <f>SUM(K8:K31)</f>
        <v>10084815724</v>
      </c>
      <c r="L32" s="15"/>
      <c r="M32" s="18">
        <f>SUM(M8:M31)</f>
        <v>54269407708850.508</v>
      </c>
      <c r="N32" s="15"/>
      <c r="O32" s="18">
        <f>SUM(O8:O31)</f>
        <v>59862166552752.508</v>
      </c>
      <c r="P32" s="15"/>
      <c r="Q32" s="18">
        <f>SUM(Q8:Q31)</f>
        <v>-5592758843902</v>
      </c>
      <c r="R32" s="31"/>
      <c r="S32" s="31"/>
    </row>
    <row r="33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8"/>
  <sheetViews>
    <sheetView rightToLeft="1" view="pageBreakPreview" zoomScale="80" zoomScaleNormal="80" zoomScaleSheetLayoutView="80" workbookViewId="0">
      <selection activeCell="AC17" sqref="AC17"/>
    </sheetView>
  </sheetViews>
  <sheetFormatPr defaultRowHeight="12.75" x14ac:dyDescent="0.2"/>
  <cols>
    <col min="1" max="2" width="2.5703125" customWidth="1"/>
    <col min="3" max="3" width="23.42578125" customWidth="1"/>
    <col min="4" max="4" width="1.140625" customWidth="1"/>
    <col min="5" max="5" width="18" bestFit="1" customWidth="1"/>
    <col min="6" max="6" width="1.28515625" customWidth="1"/>
    <col min="7" max="7" width="23.28515625" bestFit="1" customWidth="1"/>
    <col min="8" max="8" width="1.28515625" customWidth="1"/>
    <col min="9" max="9" width="23.140625" bestFit="1" customWidth="1"/>
    <col min="10" max="10" width="1.28515625" customWidth="1"/>
    <col min="11" max="11" width="17.42578125" bestFit="1" customWidth="1"/>
    <col min="12" max="12" width="1.28515625" customWidth="1"/>
    <col min="13" max="13" width="22" bestFit="1" customWidth="1"/>
    <col min="14" max="14" width="1.28515625" customWidth="1"/>
    <col min="15" max="15" width="14.28515625" customWidth="1"/>
    <col min="16" max="16" width="1.28515625" customWidth="1"/>
    <col min="17" max="17" width="18.285156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23.28515625" bestFit="1" customWidth="1"/>
    <col min="24" max="24" width="1.28515625" customWidth="1"/>
    <col min="25" max="25" width="22.85546875" bestFit="1" customWidth="1"/>
    <col min="26" max="26" width="1.28515625" customWidth="1"/>
    <col min="27" max="27" width="19.140625" customWidth="1"/>
    <col min="29" max="29" width="18.7109375" bestFit="1" customWidth="1"/>
  </cols>
  <sheetData>
    <row r="1" spans="1:30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30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30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30" ht="14.45" customHeight="1" x14ac:dyDescent="0.2">
      <c r="A4" s="1" t="s">
        <v>3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spans="1:30" ht="14.45" customHeight="1" x14ac:dyDescent="0.2">
      <c r="A5" s="56" t="s">
        <v>5</v>
      </c>
      <c r="B5" s="56"/>
      <c r="C5" s="56" t="s">
        <v>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30" ht="21" x14ac:dyDescent="0.2">
      <c r="E6" s="52" t="s">
        <v>7</v>
      </c>
      <c r="F6" s="52"/>
      <c r="G6" s="52"/>
      <c r="H6" s="52"/>
      <c r="I6" s="52"/>
      <c r="K6" s="52" t="s">
        <v>8</v>
      </c>
      <c r="L6" s="52"/>
      <c r="M6" s="52"/>
      <c r="N6" s="52"/>
      <c r="O6" s="52"/>
      <c r="P6" s="52"/>
      <c r="Q6" s="52"/>
      <c r="S6" s="52" t="s">
        <v>9</v>
      </c>
      <c r="T6" s="52"/>
      <c r="U6" s="52"/>
      <c r="V6" s="52"/>
      <c r="W6" s="52"/>
      <c r="X6" s="52"/>
      <c r="Y6" s="52"/>
      <c r="Z6" s="52"/>
      <c r="AA6" s="52"/>
    </row>
    <row r="7" spans="1:30" ht="21" x14ac:dyDescent="0.2">
      <c r="E7" s="3"/>
      <c r="F7" s="3"/>
      <c r="G7" s="3"/>
      <c r="H7" s="3"/>
      <c r="I7" s="3"/>
      <c r="K7" s="55" t="s">
        <v>10</v>
      </c>
      <c r="L7" s="55"/>
      <c r="M7" s="55"/>
      <c r="N7" s="3"/>
      <c r="O7" s="55" t="s">
        <v>11</v>
      </c>
      <c r="P7" s="55"/>
      <c r="Q7" s="55"/>
      <c r="S7" s="3"/>
      <c r="T7" s="3"/>
      <c r="U7" s="3"/>
      <c r="V7" s="3"/>
      <c r="W7" s="3"/>
      <c r="X7" s="3"/>
      <c r="Y7" s="3"/>
      <c r="Z7" s="3"/>
      <c r="AA7" s="3"/>
    </row>
    <row r="8" spans="1:30" ht="21" x14ac:dyDescent="0.2">
      <c r="A8" s="52" t="s">
        <v>12</v>
      </c>
      <c r="B8" s="52"/>
      <c r="C8" s="52"/>
      <c r="D8" s="54" t="s">
        <v>13</v>
      </c>
      <c r="E8" s="5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30" ht="21.75" customHeight="1" x14ac:dyDescent="0.2">
      <c r="A9" s="53" t="s">
        <v>19</v>
      </c>
      <c r="B9" s="53"/>
      <c r="C9" s="53"/>
      <c r="D9" s="30"/>
      <c r="E9" s="30">
        <v>129803385</v>
      </c>
      <c r="F9" s="15"/>
      <c r="G9" s="14">
        <v>561149309564</v>
      </c>
      <c r="H9" s="15"/>
      <c r="I9" s="14">
        <v>622323315782.66504</v>
      </c>
      <c r="J9" s="15"/>
      <c r="K9" s="14">
        <v>12907869</v>
      </c>
      <c r="L9" s="15"/>
      <c r="M9" s="14">
        <v>58437309671</v>
      </c>
      <c r="N9" s="15"/>
      <c r="O9" s="14">
        <v>0</v>
      </c>
      <c r="P9" s="15"/>
      <c r="Q9" s="14">
        <v>0</v>
      </c>
      <c r="R9" s="15"/>
      <c r="S9" s="14">
        <v>142711254</v>
      </c>
      <c r="T9" s="15"/>
      <c r="U9" s="14">
        <v>4461</v>
      </c>
      <c r="V9" s="15"/>
      <c r="W9" s="14">
        <v>619586619235</v>
      </c>
      <c r="X9" s="15"/>
      <c r="Y9" s="14">
        <v>636151061566.88904</v>
      </c>
      <c r="Z9" s="11"/>
      <c r="AA9" s="33">
        <f>Y9/59835273343847*100</f>
        <v>1.0631706450327529</v>
      </c>
      <c r="AC9" s="27"/>
      <c r="AD9" s="28"/>
    </row>
    <row r="10" spans="1:30" ht="21.75" customHeight="1" x14ac:dyDescent="0.2">
      <c r="A10" s="49" t="s">
        <v>20</v>
      </c>
      <c r="B10" s="49"/>
      <c r="C10" s="49"/>
      <c r="D10" s="29"/>
      <c r="E10" s="29">
        <v>20277506</v>
      </c>
      <c r="F10" s="15"/>
      <c r="G10" s="16">
        <v>489675373966</v>
      </c>
      <c r="H10" s="15"/>
      <c r="I10" s="16">
        <v>853034203518.02405</v>
      </c>
      <c r="J10" s="15"/>
      <c r="K10" s="16">
        <v>94476</v>
      </c>
      <c r="L10" s="15"/>
      <c r="M10" s="16">
        <v>4156079056</v>
      </c>
      <c r="N10" s="15"/>
      <c r="O10" s="16">
        <v>0</v>
      </c>
      <c r="P10" s="15"/>
      <c r="Q10" s="16">
        <v>0</v>
      </c>
      <c r="R10" s="15"/>
      <c r="S10" s="16">
        <v>20371982</v>
      </c>
      <c r="T10" s="15"/>
      <c r="U10" s="16">
        <v>43700</v>
      </c>
      <c r="V10" s="15"/>
      <c r="W10" s="16">
        <v>493831453022</v>
      </c>
      <c r="X10" s="15"/>
      <c r="Y10" s="16">
        <v>889579019133.81604</v>
      </c>
      <c r="Z10" s="11"/>
      <c r="AA10" s="33">
        <f t="shared" ref="AA10:AA25" si="0">Y10/59835273343847*100</f>
        <v>1.4867133873055056</v>
      </c>
    </row>
    <row r="11" spans="1:30" ht="21.75" customHeight="1" x14ac:dyDescent="0.2">
      <c r="A11" s="49" t="s">
        <v>21</v>
      </c>
      <c r="B11" s="49"/>
      <c r="C11" s="49"/>
      <c r="D11" s="29"/>
      <c r="E11" s="29">
        <v>27846762</v>
      </c>
      <c r="F11" s="15"/>
      <c r="G11" s="16">
        <v>221676681242</v>
      </c>
      <c r="H11" s="15"/>
      <c r="I11" s="16">
        <v>208970244441.20901</v>
      </c>
      <c r="J11" s="15"/>
      <c r="K11" s="16">
        <v>681108</v>
      </c>
      <c r="L11" s="15"/>
      <c r="M11" s="16">
        <v>4785250777</v>
      </c>
      <c r="N11" s="15"/>
      <c r="O11" s="16">
        <v>-200000</v>
      </c>
      <c r="P11" s="15"/>
      <c r="Q11" s="16">
        <v>1336983126</v>
      </c>
      <c r="R11" s="15"/>
      <c r="S11" s="16">
        <v>28327870</v>
      </c>
      <c r="T11" s="15"/>
      <c r="U11" s="16">
        <v>6620</v>
      </c>
      <c r="V11" s="15"/>
      <c r="W11" s="16">
        <v>224874278037</v>
      </c>
      <c r="X11" s="15"/>
      <c r="Y11" s="16">
        <v>187387976220.45599</v>
      </c>
      <c r="Z11" s="11"/>
      <c r="AA11" s="33">
        <f t="shared" si="0"/>
        <v>0.3131730929741387</v>
      </c>
    </row>
    <row r="12" spans="1:30" ht="21.75" customHeight="1" x14ac:dyDescent="0.2">
      <c r="A12" s="49" t="s">
        <v>22</v>
      </c>
      <c r="B12" s="49"/>
      <c r="C12" s="49"/>
      <c r="D12" s="29"/>
      <c r="E12" s="29">
        <v>588646749</v>
      </c>
      <c r="F12" s="15"/>
      <c r="G12" s="16">
        <v>4399368469351</v>
      </c>
      <c r="H12" s="15"/>
      <c r="I12" s="16">
        <v>6605479008996.6299</v>
      </c>
      <c r="J12" s="15"/>
      <c r="K12" s="16">
        <v>52000</v>
      </c>
      <c r="L12" s="15"/>
      <c r="M12" s="16">
        <v>553681898</v>
      </c>
      <c r="N12" s="15"/>
      <c r="O12" s="16">
        <v>0</v>
      </c>
      <c r="P12" s="15"/>
      <c r="Q12" s="16">
        <v>0</v>
      </c>
      <c r="R12" s="15"/>
      <c r="S12" s="16">
        <v>588698749</v>
      </c>
      <c r="T12" s="15"/>
      <c r="U12" s="16">
        <v>10800</v>
      </c>
      <c r="V12" s="15"/>
      <c r="W12" s="16">
        <v>4399922151249</v>
      </c>
      <c r="X12" s="15"/>
      <c r="Y12" s="16">
        <v>6353114449868.21</v>
      </c>
      <c r="Z12" s="11"/>
      <c r="AA12" s="33">
        <f t="shared" si="0"/>
        <v>10.617674316217551</v>
      </c>
    </row>
    <row r="13" spans="1:30" ht="21.75" customHeight="1" x14ac:dyDescent="0.2">
      <c r="A13" s="49" t="s">
        <v>23</v>
      </c>
      <c r="B13" s="49"/>
      <c r="C13" s="49"/>
      <c r="D13" s="29"/>
      <c r="E13" s="29">
        <v>6221905</v>
      </c>
      <c r="F13" s="15"/>
      <c r="G13" s="16">
        <v>143989638981</v>
      </c>
      <c r="H13" s="15"/>
      <c r="I13" s="16">
        <v>99723508689</v>
      </c>
      <c r="J13" s="15"/>
      <c r="K13" s="16">
        <v>87400</v>
      </c>
      <c r="L13" s="15"/>
      <c r="M13" s="16">
        <v>1457549989</v>
      </c>
      <c r="N13" s="15"/>
      <c r="O13" s="16">
        <v>-704365</v>
      </c>
      <c r="P13" s="15"/>
      <c r="Q13" s="16">
        <v>12386204930</v>
      </c>
      <c r="R13" s="15"/>
      <c r="S13" s="16">
        <v>5604940</v>
      </c>
      <c r="T13" s="15"/>
      <c r="U13" s="16">
        <v>16040</v>
      </c>
      <c r="V13" s="15"/>
      <c r="W13" s="16">
        <v>129146512238</v>
      </c>
      <c r="X13" s="15"/>
      <c r="Y13" s="16">
        <v>89834911139.423996</v>
      </c>
      <c r="Z13" s="11"/>
      <c r="AA13" s="33">
        <f t="shared" si="0"/>
        <v>0.15013704478825102</v>
      </c>
    </row>
    <row r="14" spans="1:30" ht="21.75" customHeight="1" x14ac:dyDescent="0.2">
      <c r="A14" s="49" t="s">
        <v>24</v>
      </c>
      <c r="B14" s="49"/>
      <c r="C14" s="49"/>
      <c r="D14" s="29"/>
      <c r="E14" s="29">
        <v>4590022862</v>
      </c>
      <c r="F14" s="15"/>
      <c r="G14" s="16">
        <v>27283800396990</v>
      </c>
      <c r="H14" s="15"/>
      <c r="I14" s="16">
        <v>29032763034476</v>
      </c>
      <c r="J14" s="15"/>
      <c r="K14" s="16">
        <v>40764640</v>
      </c>
      <c r="L14" s="15"/>
      <c r="M14" s="16">
        <v>238650848317</v>
      </c>
      <c r="N14" s="15"/>
      <c r="O14" s="16">
        <v>0</v>
      </c>
      <c r="P14" s="15"/>
      <c r="Q14" s="16">
        <v>0</v>
      </c>
      <c r="R14" s="15"/>
      <c r="S14" s="16">
        <v>4630787502</v>
      </c>
      <c r="T14" s="15"/>
      <c r="U14" s="16">
        <v>5430</v>
      </c>
      <c r="V14" s="15"/>
      <c r="W14" s="16">
        <v>27522451245307</v>
      </c>
      <c r="X14" s="15"/>
      <c r="Y14" s="16">
        <v>25126065801996.699</v>
      </c>
      <c r="Z14" s="11"/>
      <c r="AA14" s="33">
        <f t="shared" si="0"/>
        <v>41.9920632059425</v>
      </c>
    </row>
    <row r="15" spans="1:30" ht="21.75" customHeight="1" x14ac:dyDescent="0.2">
      <c r="A15" s="49" t="s">
        <v>25</v>
      </c>
      <c r="B15" s="49"/>
      <c r="C15" s="49"/>
      <c r="D15" s="29"/>
      <c r="E15" s="29">
        <v>27115314</v>
      </c>
      <c r="F15" s="15"/>
      <c r="G15" s="16">
        <v>120666681104</v>
      </c>
      <c r="H15" s="15"/>
      <c r="I15" s="16">
        <v>135744478870.414</v>
      </c>
      <c r="J15" s="15"/>
      <c r="K15" s="16">
        <v>11196280</v>
      </c>
      <c r="L15" s="15"/>
      <c r="M15" s="16">
        <v>52015191697</v>
      </c>
      <c r="N15" s="15"/>
      <c r="O15" s="16">
        <v>-1600000</v>
      </c>
      <c r="P15" s="15"/>
      <c r="Q15" s="16">
        <v>7134173949</v>
      </c>
      <c r="R15" s="15"/>
      <c r="S15" s="16">
        <v>36711594</v>
      </c>
      <c r="T15" s="15"/>
      <c r="U15" s="16">
        <v>4406</v>
      </c>
      <c r="V15" s="15"/>
      <c r="W15" s="16">
        <v>165469504265</v>
      </c>
      <c r="X15" s="15"/>
      <c r="Y15" s="16">
        <v>161628352188.79501</v>
      </c>
      <c r="Z15" s="11"/>
      <c r="AA15" s="33">
        <f t="shared" si="0"/>
        <v>0.27012219240645557</v>
      </c>
    </row>
    <row r="16" spans="1:30" ht="21.75" customHeight="1" x14ac:dyDescent="0.2">
      <c r="A16" s="49" t="s">
        <v>26</v>
      </c>
      <c r="B16" s="49"/>
      <c r="C16" s="49"/>
      <c r="D16" s="29"/>
      <c r="E16" s="29">
        <v>25726590</v>
      </c>
      <c r="F16" s="15"/>
      <c r="G16" s="16">
        <v>68605443020</v>
      </c>
      <c r="H16" s="15"/>
      <c r="I16" s="16">
        <v>52313821905.905998</v>
      </c>
      <c r="J16" s="15"/>
      <c r="K16" s="16">
        <v>0</v>
      </c>
      <c r="L16" s="15"/>
      <c r="M16" s="16">
        <v>0</v>
      </c>
      <c r="N16" s="15"/>
      <c r="O16" s="16">
        <v>0</v>
      </c>
      <c r="P16" s="15"/>
      <c r="Q16" s="16">
        <v>0</v>
      </c>
      <c r="R16" s="15"/>
      <c r="S16" s="16">
        <v>25726590</v>
      </c>
      <c r="T16" s="15"/>
      <c r="U16" s="16">
        <v>2088</v>
      </c>
      <c r="V16" s="15"/>
      <c r="W16" s="16">
        <v>68605443020</v>
      </c>
      <c r="X16" s="15"/>
      <c r="Y16" s="16">
        <v>53676294908.860802</v>
      </c>
      <c r="Z16" s="11"/>
      <c r="AA16" s="33">
        <f t="shared" si="0"/>
        <v>8.9706776470137847E-2</v>
      </c>
    </row>
    <row r="17" spans="1:27" ht="21.75" customHeight="1" x14ac:dyDescent="0.2">
      <c r="A17" s="49" t="s">
        <v>27</v>
      </c>
      <c r="B17" s="49"/>
      <c r="C17" s="49"/>
      <c r="D17" s="29"/>
      <c r="E17" s="29">
        <v>7737821</v>
      </c>
      <c r="F17" s="15"/>
      <c r="G17" s="16">
        <v>124550367172</v>
      </c>
      <c r="H17" s="15"/>
      <c r="I17" s="16">
        <v>111417259089.536</v>
      </c>
      <c r="J17" s="15"/>
      <c r="K17" s="16">
        <v>407795</v>
      </c>
      <c r="L17" s="15"/>
      <c r="M17" s="16">
        <v>5684398176</v>
      </c>
      <c r="N17" s="15"/>
      <c r="O17" s="16">
        <v>0</v>
      </c>
      <c r="P17" s="15"/>
      <c r="Q17" s="16">
        <v>0</v>
      </c>
      <c r="R17" s="15"/>
      <c r="S17" s="16">
        <v>8145616</v>
      </c>
      <c r="T17" s="15"/>
      <c r="U17" s="16">
        <v>14290</v>
      </c>
      <c r="V17" s="15"/>
      <c r="W17" s="16">
        <v>130234765348</v>
      </c>
      <c r="X17" s="15"/>
      <c r="Y17" s="16">
        <v>116312387991.994</v>
      </c>
      <c r="Z17" s="11"/>
      <c r="AA17" s="33">
        <f t="shared" si="0"/>
        <v>0.19438766047511452</v>
      </c>
    </row>
    <row r="18" spans="1:27" ht="21.75" customHeight="1" x14ac:dyDescent="0.2">
      <c r="A18" s="49" t="s">
        <v>28</v>
      </c>
      <c r="B18" s="49"/>
      <c r="C18" s="49"/>
      <c r="D18" s="29"/>
      <c r="E18" s="29">
        <v>1377737055</v>
      </c>
      <c r="F18" s="15"/>
      <c r="G18" s="16">
        <v>5257806849390</v>
      </c>
      <c r="H18" s="15"/>
      <c r="I18" s="16">
        <v>5568710948220.5195</v>
      </c>
      <c r="J18" s="15"/>
      <c r="K18" s="16">
        <v>56312432</v>
      </c>
      <c r="L18" s="15"/>
      <c r="M18" s="16">
        <v>223608690343</v>
      </c>
      <c r="N18" s="15"/>
      <c r="O18" s="16">
        <v>-4145971</v>
      </c>
      <c r="P18" s="15"/>
      <c r="Q18" s="16">
        <v>17652556344</v>
      </c>
      <c r="R18" s="15"/>
      <c r="S18" s="16">
        <v>1429903516</v>
      </c>
      <c r="T18" s="15"/>
      <c r="U18" s="16">
        <v>3862</v>
      </c>
      <c r="V18" s="15"/>
      <c r="W18" s="16">
        <v>5465577933619</v>
      </c>
      <c r="X18" s="15"/>
      <c r="Y18" s="16">
        <v>5518090440384.1201</v>
      </c>
      <c r="Z18" s="11"/>
      <c r="AA18" s="33">
        <f t="shared" si="0"/>
        <v>9.2221362617900677</v>
      </c>
    </row>
    <row r="19" spans="1:27" ht="21.75" customHeight="1" x14ac:dyDescent="0.2">
      <c r="A19" s="49" t="s">
        <v>29</v>
      </c>
      <c r="B19" s="49"/>
      <c r="C19" s="49"/>
      <c r="D19" s="29"/>
      <c r="E19" s="29">
        <v>25765219</v>
      </c>
      <c r="F19" s="15"/>
      <c r="G19" s="16">
        <v>87258152184</v>
      </c>
      <c r="H19" s="15"/>
      <c r="I19" s="16">
        <v>131045294536.82001</v>
      </c>
      <c r="J19" s="15"/>
      <c r="K19" s="16">
        <v>3134000</v>
      </c>
      <c r="L19" s="15"/>
      <c r="M19" s="16">
        <v>15142012942</v>
      </c>
      <c r="N19" s="15"/>
      <c r="O19" s="16">
        <v>-1800000</v>
      </c>
      <c r="P19" s="15"/>
      <c r="Q19" s="16">
        <v>9109871303</v>
      </c>
      <c r="R19" s="15"/>
      <c r="S19" s="16">
        <v>27099219</v>
      </c>
      <c r="T19" s="15"/>
      <c r="U19" s="16">
        <v>4636</v>
      </c>
      <c r="V19" s="15"/>
      <c r="W19" s="16">
        <v>96161608117</v>
      </c>
      <c r="X19" s="15"/>
      <c r="Y19" s="16">
        <v>125536498979.744</v>
      </c>
      <c r="Z19" s="11"/>
      <c r="AA19" s="33">
        <f t="shared" si="0"/>
        <v>0.20980350212213614</v>
      </c>
    </row>
    <row r="20" spans="1:27" ht="21.75" customHeight="1" x14ac:dyDescent="0.2">
      <c r="A20" s="49" t="s">
        <v>30</v>
      </c>
      <c r="B20" s="49"/>
      <c r="C20" s="49"/>
      <c r="D20" s="29"/>
      <c r="E20" s="29">
        <v>90384512</v>
      </c>
      <c r="F20" s="15"/>
      <c r="G20" s="16">
        <v>371190844316</v>
      </c>
      <c r="H20" s="15"/>
      <c r="I20" s="16">
        <v>411388559056.35797</v>
      </c>
      <c r="J20" s="15"/>
      <c r="K20" s="16">
        <v>42533887</v>
      </c>
      <c r="L20" s="15"/>
      <c r="M20" s="16">
        <v>0</v>
      </c>
      <c r="N20" s="15"/>
      <c r="O20" s="16">
        <v>0</v>
      </c>
      <c r="P20" s="15"/>
      <c r="Q20" s="16">
        <v>0</v>
      </c>
      <c r="R20" s="15"/>
      <c r="S20" s="16">
        <v>132918399</v>
      </c>
      <c r="T20" s="15"/>
      <c r="U20" s="16">
        <v>3133</v>
      </c>
      <c r="V20" s="15"/>
      <c r="W20" s="16">
        <v>371190844316</v>
      </c>
      <c r="X20" s="15"/>
      <c r="Y20" s="16">
        <v>416116854725.50897</v>
      </c>
      <c r="Z20" s="11"/>
      <c r="AA20" s="33">
        <f t="shared" si="0"/>
        <v>0.69543737576708042</v>
      </c>
    </row>
    <row r="21" spans="1:27" ht="21.75" customHeight="1" x14ac:dyDescent="0.2">
      <c r="A21" s="49" t="s">
        <v>31</v>
      </c>
      <c r="B21" s="49"/>
      <c r="C21" s="49"/>
      <c r="D21" s="29"/>
      <c r="E21" s="29">
        <v>1185325328</v>
      </c>
      <c r="F21" s="15"/>
      <c r="G21" s="16">
        <v>5837224495275</v>
      </c>
      <c r="H21" s="15"/>
      <c r="I21" s="16">
        <v>4998271308768.04</v>
      </c>
      <c r="J21" s="15"/>
      <c r="K21" s="16">
        <v>15780119</v>
      </c>
      <c r="L21" s="15"/>
      <c r="M21" s="16">
        <v>62195993001</v>
      </c>
      <c r="N21" s="15"/>
      <c r="O21" s="16">
        <v>-3200000</v>
      </c>
      <c r="P21" s="15"/>
      <c r="Q21" s="16">
        <v>13909420930</v>
      </c>
      <c r="R21" s="15"/>
      <c r="S21" s="16">
        <v>1197905447</v>
      </c>
      <c r="T21" s="15"/>
      <c r="U21" s="16">
        <v>3774</v>
      </c>
      <c r="V21" s="15"/>
      <c r="W21" s="16">
        <v>5883661845527</v>
      </c>
      <c r="X21" s="15"/>
      <c r="Y21" s="16">
        <v>4517459276658.7002</v>
      </c>
      <c r="Z21" s="11"/>
      <c r="AA21" s="33">
        <f t="shared" si="0"/>
        <v>7.5498264221153439</v>
      </c>
    </row>
    <row r="22" spans="1:27" ht="21.75" customHeight="1" x14ac:dyDescent="0.2">
      <c r="A22" s="49" t="s">
        <v>32</v>
      </c>
      <c r="B22" s="49"/>
      <c r="C22" s="49"/>
      <c r="D22" s="29"/>
      <c r="E22" s="29">
        <v>1092556</v>
      </c>
      <c r="F22" s="15"/>
      <c r="G22" s="16">
        <v>15402050709</v>
      </c>
      <c r="H22" s="15"/>
      <c r="I22" s="16">
        <v>15131317612.118401</v>
      </c>
      <c r="J22" s="15"/>
      <c r="K22" s="16">
        <v>0</v>
      </c>
      <c r="L22" s="15"/>
      <c r="M22" s="16">
        <v>0</v>
      </c>
      <c r="N22" s="15"/>
      <c r="O22" s="16">
        <v>0</v>
      </c>
      <c r="P22" s="15"/>
      <c r="Q22" s="16">
        <v>0</v>
      </c>
      <c r="R22" s="15"/>
      <c r="S22" s="16">
        <v>1092556</v>
      </c>
      <c r="T22" s="15"/>
      <c r="U22" s="16">
        <v>12260</v>
      </c>
      <c r="V22" s="15"/>
      <c r="W22" s="16">
        <v>15402050709</v>
      </c>
      <c r="X22" s="15"/>
      <c r="Y22" s="16">
        <v>13384556560.214399</v>
      </c>
      <c r="Z22" s="11"/>
      <c r="AA22" s="33">
        <f t="shared" si="0"/>
        <v>2.236900712945563E-2</v>
      </c>
    </row>
    <row r="23" spans="1:27" ht="21.75" customHeight="1" x14ac:dyDescent="0.2">
      <c r="A23" s="49" t="s">
        <v>33</v>
      </c>
      <c r="B23" s="49"/>
      <c r="C23" s="49"/>
      <c r="D23" s="29"/>
      <c r="E23" s="29">
        <v>52168062</v>
      </c>
      <c r="F23" s="15"/>
      <c r="G23" s="16">
        <v>375180118618</v>
      </c>
      <c r="H23" s="15"/>
      <c r="I23" s="16">
        <v>587487228855.35803</v>
      </c>
      <c r="J23" s="15"/>
      <c r="K23" s="16">
        <v>13252924</v>
      </c>
      <c r="L23" s="15"/>
      <c r="M23" s="16">
        <v>125556452870</v>
      </c>
      <c r="N23" s="15"/>
      <c r="O23" s="16">
        <v>-1500000</v>
      </c>
      <c r="P23" s="15"/>
      <c r="Q23" s="16">
        <v>15258394911</v>
      </c>
      <c r="R23" s="15"/>
      <c r="S23" s="16">
        <v>63920986</v>
      </c>
      <c r="T23" s="15"/>
      <c r="U23" s="16">
        <v>9170</v>
      </c>
      <c r="V23" s="15"/>
      <c r="W23" s="16">
        <v>489666929176</v>
      </c>
      <c r="X23" s="15"/>
      <c r="Y23" s="16">
        <v>585709963484.36902</v>
      </c>
      <c r="Z23" s="11"/>
      <c r="AA23" s="33">
        <f t="shared" si="0"/>
        <v>0.97887070744801552</v>
      </c>
    </row>
    <row r="24" spans="1:27" ht="21.75" customHeight="1" x14ac:dyDescent="0.2">
      <c r="A24" s="49" t="s">
        <v>34</v>
      </c>
      <c r="B24" s="49"/>
      <c r="C24" s="49"/>
      <c r="D24" s="29"/>
      <c r="E24" s="29">
        <v>1473336845</v>
      </c>
      <c r="F24" s="15"/>
      <c r="G24" s="16">
        <v>4898426246128</v>
      </c>
      <c r="H24" s="15"/>
      <c r="I24" s="16">
        <v>4951066137559.5996</v>
      </c>
      <c r="J24" s="15"/>
      <c r="K24" s="16">
        <v>85167839</v>
      </c>
      <c r="L24" s="15"/>
      <c r="M24" s="16">
        <v>277127311983</v>
      </c>
      <c r="N24" s="15"/>
      <c r="O24" s="16">
        <v>0</v>
      </c>
      <c r="P24" s="15"/>
      <c r="Q24" s="16">
        <v>0</v>
      </c>
      <c r="R24" s="15"/>
      <c r="S24" s="16">
        <v>1558504684</v>
      </c>
      <c r="T24" s="15"/>
      <c r="U24" s="16">
        <v>3149</v>
      </c>
      <c r="V24" s="15"/>
      <c r="W24" s="16">
        <v>5175553558111</v>
      </c>
      <c r="X24" s="15"/>
      <c r="Y24" s="16">
        <v>4904001374166.0596</v>
      </c>
      <c r="Z24" s="11"/>
      <c r="AA24" s="33">
        <f t="shared" si="0"/>
        <v>8.1958368368853609</v>
      </c>
    </row>
    <row r="25" spans="1:27" ht="21.75" customHeight="1" x14ac:dyDescent="0.2">
      <c r="A25" s="51" t="s">
        <v>35</v>
      </c>
      <c r="B25" s="51"/>
      <c r="C25" s="51"/>
      <c r="D25" s="29"/>
      <c r="E25" s="29">
        <v>0</v>
      </c>
      <c r="F25" s="15"/>
      <c r="G25" s="17">
        <v>0</v>
      </c>
      <c r="H25" s="15"/>
      <c r="I25" s="17">
        <v>0</v>
      </c>
      <c r="J25" s="15"/>
      <c r="K25" s="17">
        <v>189596</v>
      </c>
      <c r="L25" s="15"/>
      <c r="M25" s="17">
        <v>584473382</v>
      </c>
      <c r="N25" s="15"/>
      <c r="O25" s="17">
        <v>0</v>
      </c>
      <c r="P25" s="15"/>
      <c r="Q25" s="17">
        <v>0</v>
      </c>
      <c r="R25" s="15"/>
      <c r="S25" s="17">
        <v>189596</v>
      </c>
      <c r="T25" s="15"/>
      <c r="U25" s="17">
        <v>2960</v>
      </c>
      <c r="V25" s="15"/>
      <c r="W25" s="17">
        <v>584473382</v>
      </c>
      <c r="X25" s="15"/>
      <c r="Y25" s="17">
        <v>560777644.83840001</v>
      </c>
      <c r="Z25" s="11"/>
      <c r="AA25" s="33">
        <f t="shared" si="0"/>
        <v>9.3720244514612226E-4</v>
      </c>
    </row>
    <row r="26" spans="1:27" ht="21.75" customHeight="1" thickBot="1" x14ac:dyDescent="0.25">
      <c r="A26" s="50" t="s">
        <v>36</v>
      </c>
      <c r="B26" s="50"/>
      <c r="C26" s="50"/>
      <c r="D26" s="15"/>
      <c r="E26" s="18">
        <f>SUM(D9:E25)</f>
        <v>9629208471</v>
      </c>
      <c r="F26" s="15"/>
      <c r="G26" s="18">
        <f>SUM(G9:G25)</f>
        <v>50255971118010</v>
      </c>
      <c r="H26" s="15"/>
      <c r="I26" s="18">
        <f>SUM(I9:I25)</f>
        <v>54384869670378.203</v>
      </c>
      <c r="J26" s="15"/>
      <c r="K26" s="18">
        <f>SUM(K9:K25)</f>
        <v>282562365</v>
      </c>
      <c r="L26" s="15"/>
      <c r="M26" s="18">
        <f>SUM(M9:M25)</f>
        <v>1069955244102</v>
      </c>
      <c r="N26" s="15"/>
      <c r="O26" s="18">
        <f>SUM(O9:O25)</f>
        <v>-13150336</v>
      </c>
      <c r="P26" s="15"/>
      <c r="Q26" s="18">
        <f>SUM(Q9:Q25)</f>
        <v>76787605493</v>
      </c>
      <c r="R26" s="15"/>
      <c r="S26" s="18">
        <f>SUM(S9:S25)</f>
        <v>9898620500</v>
      </c>
      <c r="T26" s="15"/>
      <c r="U26" s="18"/>
      <c r="V26" s="15"/>
      <c r="W26" s="18">
        <f>SUM(W9:W25)</f>
        <v>51251921214678</v>
      </c>
      <c r="X26" s="15"/>
      <c r="Y26" s="18">
        <f>SUM(Y9:Y25)</f>
        <v>49694609997618.688</v>
      </c>
      <c r="Z26" s="11"/>
      <c r="AA26" s="34">
        <f>SUM(AA9:AA25)</f>
        <v>83.05236563731502</v>
      </c>
    </row>
    <row r="27" spans="1:27" ht="13.5" thickTop="1" x14ac:dyDescent="0.2"/>
    <row r="28" spans="1:27" x14ac:dyDescent="0.2">
      <c r="E28" s="27"/>
      <c r="I28" s="27"/>
    </row>
    <row r="29" spans="1:27" x14ac:dyDescent="0.2">
      <c r="E29" s="27"/>
      <c r="I29" s="27"/>
    </row>
    <row r="30" spans="1:27" x14ac:dyDescent="0.2">
      <c r="W30" s="27"/>
      <c r="Y30" s="27"/>
    </row>
    <row r="31" spans="1:27" x14ac:dyDescent="0.2">
      <c r="W31" s="27"/>
      <c r="Y31" s="27"/>
    </row>
    <row r="32" spans="1:27" x14ac:dyDescent="0.2">
      <c r="Y32" s="27"/>
    </row>
    <row r="33" spans="11:11" x14ac:dyDescent="0.2">
      <c r="K33" s="27"/>
    </row>
    <row r="34" spans="11:11" x14ac:dyDescent="0.2">
      <c r="K34" s="27"/>
    </row>
    <row r="35" spans="11:11" x14ac:dyDescent="0.2">
      <c r="K35" s="27"/>
    </row>
    <row r="36" spans="11:11" x14ac:dyDescent="0.2">
      <c r="K36" s="27"/>
    </row>
    <row r="37" spans="11:11" x14ac:dyDescent="0.2">
      <c r="K37" s="27"/>
    </row>
    <row r="38" spans="11:11" x14ac:dyDescent="0.2">
      <c r="K38" s="27"/>
    </row>
  </sheetData>
  <mergeCells count="31"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  <mergeCell ref="A13:C13"/>
    <mergeCell ref="A8:C8"/>
    <mergeCell ref="A9:C9"/>
    <mergeCell ref="A10:C10"/>
    <mergeCell ref="E6:I6"/>
    <mergeCell ref="D8:E8"/>
    <mergeCell ref="A11:C11"/>
    <mergeCell ref="A12:C12"/>
    <mergeCell ref="A26:C26"/>
    <mergeCell ref="A23:C23"/>
    <mergeCell ref="A24:C24"/>
    <mergeCell ref="A25:C25"/>
    <mergeCell ref="A20:C20"/>
    <mergeCell ref="A21:C21"/>
    <mergeCell ref="A22:C22"/>
    <mergeCell ref="A17:C17"/>
    <mergeCell ref="A18:C18"/>
    <mergeCell ref="A19:C19"/>
    <mergeCell ref="A14:C14"/>
    <mergeCell ref="A15:C15"/>
    <mergeCell ref="A16:C16"/>
  </mergeCells>
  <pageMargins left="0.39" right="0.39" top="0.39" bottom="0.39" header="0" footer="0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34"/>
  <sheetViews>
    <sheetView rightToLeft="1" view="pageBreakPreview" topLeftCell="B1" zoomScaleNormal="100" zoomScaleSheetLayoutView="100" workbookViewId="0">
      <selection activeCell="AC19" sqref="AC19"/>
    </sheetView>
  </sheetViews>
  <sheetFormatPr defaultRowHeight="12.75" x14ac:dyDescent="0.2"/>
  <cols>
    <col min="1" max="1" width="6.140625" bestFit="1" customWidth="1"/>
    <col min="2" max="2" width="24.5703125" customWidth="1"/>
    <col min="3" max="3" width="1.28515625" customWidth="1"/>
    <col min="4" max="4" width="2.5703125" customWidth="1"/>
    <col min="5" max="5" width="11.7109375" bestFit="1" customWidth="1"/>
    <col min="6" max="6" width="1.28515625" customWidth="1"/>
    <col min="7" max="7" width="18.5703125" bestFit="1" customWidth="1"/>
    <col min="8" max="8" width="1.28515625" customWidth="1"/>
    <col min="9" max="9" width="18.42578125" bestFit="1" customWidth="1"/>
    <col min="10" max="10" width="1.28515625" customWidth="1"/>
    <col min="11" max="11" width="11.7109375" bestFit="1" customWidth="1"/>
    <col min="12" max="12" width="1.28515625" customWidth="1"/>
    <col min="13" max="13" width="18.28515625" bestFit="1" customWidth="1"/>
    <col min="14" max="14" width="1.28515625" customWidth="1"/>
    <col min="15" max="15" width="13.5703125" bestFit="1" customWidth="1"/>
    <col min="16" max="16" width="1.28515625" customWidth="1"/>
    <col min="17" max="17" width="18.42578125" bestFit="1" customWidth="1"/>
    <col min="18" max="18" width="1.28515625" customWidth="1"/>
    <col min="19" max="19" width="11.7109375" bestFit="1" customWidth="1"/>
    <col min="20" max="20" width="1.28515625" customWidth="1"/>
    <col min="21" max="21" width="11" customWidth="1"/>
    <col min="22" max="22" width="1.28515625" customWidth="1"/>
    <col min="23" max="23" width="18.5703125" bestFit="1" customWidth="1"/>
    <col min="24" max="24" width="1.28515625" customWidth="1"/>
    <col min="25" max="25" width="18.5703125" bestFit="1" customWidth="1"/>
    <col min="26" max="26" width="1.28515625" customWidth="1"/>
    <col min="27" max="27" width="12.28515625" customWidth="1"/>
    <col min="28" max="28" width="2.5703125" customWidth="1"/>
    <col min="29" max="29" width="19.7109375" bestFit="1" customWidth="1"/>
  </cols>
  <sheetData>
    <row r="1" spans="1:29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9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9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9" ht="14.45" customHeight="1" x14ac:dyDescent="0.2"/>
    <row r="5" spans="1:29" ht="24" x14ac:dyDescent="0.2">
      <c r="A5" s="1" t="s">
        <v>38</v>
      </c>
      <c r="B5" s="56" t="s">
        <v>39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9" ht="14.45" customHeight="1" x14ac:dyDescent="0.2">
      <c r="E6" s="52" t="s">
        <v>7</v>
      </c>
      <c r="F6" s="52"/>
      <c r="G6" s="52"/>
      <c r="H6" s="52"/>
      <c r="I6" s="52"/>
      <c r="K6" s="52" t="s">
        <v>8</v>
      </c>
      <c r="L6" s="52"/>
      <c r="M6" s="52"/>
      <c r="N6" s="52"/>
      <c r="O6" s="52"/>
      <c r="P6" s="52"/>
      <c r="Q6" s="52"/>
      <c r="S6" s="52" t="s">
        <v>9</v>
      </c>
      <c r="T6" s="52"/>
      <c r="U6" s="52"/>
      <c r="V6" s="52"/>
      <c r="W6" s="52"/>
      <c r="X6" s="52"/>
      <c r="Y6" s="52"/>
      <c r="Z6" s="52"/>
      <c r="AA6" s="52"/>
    </row>
    <row r="7" spans="1:29" ht="14.45" customHeight="1" x14ac:dyDescent="0.2">
      <c r="E7" s="3"/>
      <c r="F7" s="3"/>
      <c r="G7" s="3"/>
      <c r="H7" s="3"/>
      <c r="I7" s="3"/>
      <c r="K7" s="55" t="s">
        <v>40</v>
      </c>
      <c r="L7" s="55"/>
      <c r="M7" s="55"/>
      <c r="N7" s="3"/>
      <c r="O7" s="55" t="s">
        <v>41</v>
      </c>
      <c r="P7" s="55"/>
      <c r="Q7" s="55"/>
      <c r="S7" s="3"/>
      <c r="T7" s="3"/>
      <c r="U7" s="3"/>
      <c r="V7" s="3"/>
      <c r="W7" s="3"/>
      <c r="X7" s="3"/>
      <c r="Y7" s="3"/>
      <c r="Z7" s="3"/>
      <c r="AA7" s="3"/>
    </row>
    <row r="8" spans="1:29" ht="35.25" customHeight="1" x14ac:dyDescent="0.2">
      <c r="A8" s="52" t="s">
        <v>42</v>
      </c>
      <c r="B8" s="52"/>
      <c r="D8" s="54" t="s">
        <v>43</v>
      </c>
      <c r="E8" s="5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47" t="s">
        <v>44</v>
      </c>
      <c r="W8" s="2" t="s">
        <v>14</v>
      </c>
      <c r="Y8" s="2" t="s">
        <v>15</v>
      </c>
      <c r="AA8" s="47" t="s">
        <v>18</v>
      </c>
    </row>
    <row r="9" spans="1:29" ht="21.75" customHeight="1" x14ac:dyDescent="0.2">
      <c r="A9" s="53" t="s">
        <v>45</v>
      </c>
      <c r="B9" s="53"/>
      <c r="D9" s="59">
        <v>2000000</v>
      </c>
      <c r="E9" s="59"/>
      <c r="F9" s="15"/>
      <c r="G9" s="14">
        <v>21588046990</v>
      </c>
      <c r="H9" s="15"/>
      <c r="I9" s="14">
        <v>23135661250</v>
      </c>
      <c r="J9" s="15"/>
      <c r="K9" s="14">
        <v>0</v>
      </c>
      <c r="L9" s="15"/>
      <c r="M9" s="14">
        <v>0</v>
      </c>
      <c r="N9" s="15"/>
      <c r="O9" s="14">
        <v>-2000000</v>
      </c>
      <c r="P9" s="15"/>
      <c r="Q9" s="14">
        <v>23197649634</v>
      </c>
      <c r="R9" s="15"/>
      <c r="S9" s="14">
        <v>0</v>
      </c>
      <c r="T9" s="15"/>
      <c r="U9" s="14">
        <v>0</v>
      </c>
      <c r="V9" s="15"/>
      <c r="W9" s="14">
        <v>0</v>
      </c>
      <c r="X9" s="15"/>
      <c r="Y9" s="14">
        <v>0</v>
      </c>
      <c r="Z9" s="11"/>
      <c r="AA9" s="35">
        <f>Y9/59835273343847*100</f>
        <v>0</v>
      </c>
      <c r="AC9" s="16"/>
    </row>
    <row r="10" spans="1:29" ht="21.75" customHeight="1" x14ac:dyDescent="0.2">
      <c r="A10" s="49" t="s">
        <v>46</v>
      </c>
      <c r="B10" s="49"/>
      <c r="D10" s="57">
        <v>49617774</v>
      </c>
      <c r="E10" s="57"/>
      <c r="F10" s="15"/>
      <c r="G10" s="16">
        <v>1482408187005</v>
      </c>
      <c r="H10" s="15"/>
      <c r="I10" s="16">
        <v>2183665661836.51</v>
      </c>
      <c r="J10" s="15"/>
      <c r="K10" s="16">
        <v>0</v>
      </c>
      <c r="L10" s="15"/>
      <c r="M10" s="16">
        <v>0</v>
      </c>
      <c r="N10" s="15"/>
      <c r="O10" s="16">
        <v>-4135000</v>
      </c>
      <c r="P10" s="15"/>
      <c r="Q10" s="16">
        <v>184383041706</v>
      </c>
      <c r="R10" s="15"/>
      <c r="S10" s="16">
        <v>45482774</v>
      </c>
      <c r="T10" s="15"/>
      <c r="U10" s="16">
        <v>45059</v>
      </c>
      <c r="V10" s="15"/>
      <c r="W10" s="16">
        <v>1359747007451</v>
      </c>
      <c r="X10" s="15"/>
      <c r="Y10" s="16">
        <v>2049024049607.1899</v>
      </c>
      <c r="Z10" s="11"/>
      <c r="AA10" s="35">
        <f>Y10/59835273343847*100</f>
        <v>3.4244416965095987</v>
      </c>
    </row>
    <row r="11" spans="1:29" ht="21.75" customHeight="1" x14ac:dyDescent="0.2">
      <c r="A11" s="49" t="s">
        <v>47</v>
      </c>
      <c r="B11" s="49"/>
      <c r="D11" s="57">
        <v>24542450</v>
      </c>
      <c r="E11" s="57"/>
      <c r="F11" s="15"/>
      <c r="G11" s="16">
        <v>392250032205</v>
      </c>
      <c r="H11" s="15"/>
      <c r="I11" s="16">
        <v>396507090528.20898</v>
      </c>
      <c r="J11" s="15"/>
      <c r="K11" s="16">
        <v>0</v>
      </c>
      <c r="L11" s="15"/>
      <c r="M11" s="16">
        <v>0</v>
      </c>
      <c r="N11" s="15"/>
      <c r="O11" s="16">
        <v>0</v>
      </c>
      <c r="P11" s="15"/>
      <c r="Q11" s="16">
        <v>0</v>
      </c>
      <c r="R11" s="15"/>
      <c r="S11" s="16">
        <v>24542450</v>
      </c>
      <c r="T11" s="15"/>
      <c r="U11" s="16">
        <v>16540</v>
      </c>
      <c r="V11" s="15"/>
      <c r="W11" s="16">
        <v>392250032205</v>
      </c>
      <c r="X11" s="15"/>
      <c r="Y11" s="16">
        <v>405856010726.93799</v>
      </c>
      <c r="Z11" s="11"/>
      <c r="AA11" s="35">
        <f t="shared" ref="AA11:AA22" si="0">Y11/59835273343847*100</f>
        <v>0.67828888888776695</v>
      </c>
    </row>
    <row r="12" spans="1:29" ht="21.75" customHeight="1" x14ac:dyDescent="0.2">
      <c r="A12" s="49" t="s">
        <v>48</v>
      </c>
      <c r="B12" s="49"/>
      <c r="D12" s="57">
        <v>163005557</v>
      </c>
      <c r="E12" s="57"/>
      <c r="F12" s="15"/>
      <c r="G12" s="16">
        <v>1646732238092</v>
      </c>
      <c r="H12" s="15"/>
      <c r="I12" s="16">
        <v>1646862308893.72</v>
      </c>
      <c r="J12" s="15"/>
      <c r="K12" s="16">
        <v>35250000</v>
      </c>
      <c r="L12" s="15"/>
      <c r="M12" s="16">
        <v>359230683048</v>
      </c>
      <c r="N12" s="15"/>
      <c r="O12" s="16">
        <v>-163435557</v>
      </c>
      <c r="P12" s="15"/>
      <c r="Q12" s="16">
        <v>1659141368364</v>
      </c>
      <c r="R12" s="15"/>
      <c r="S12" s="16">
        <v>34820000</v>
      </c>
      <c r="T12" s="15"/>
      <c r="U12" s="16">
        <v>10123</v>
      </c>
      <c r="V12" s="15"/>
      <c r="W12" s="16">
        <v>352009039288</v>
      </c>
      <c r="X12" s="15"/>
      <c r="Y12" s="16">
        <v>352416769463.75</v>
      </c>
      <c r="Z12" s="11"/>
      <c r="AA12" s="35">
        <f t="shared" si="0"/>
        <v>0.58897828950920939</v>
      </c>
    </row>
    <row r="13" spans="1:29" ht="21.75" customHeight="1" x14ac:dyDescent="0.2">
      <c r="A13" s="49" t="s">
        <v>49</v>
      </c>
      <c r="B13" s="49"/>
      <c r="D13" s="57">
        <v>4100000</v>
      </c>
      <c r="E13" s="57"/>
      <c r="F13" s="15"/>
      <c r="G13" s="16">
        <v>97529883399</v>
      </c>
      <c r="H13" s="15"/>
      <c r="I13" s="16">
        <v>102255323531.25</v>
      </c>
      <c r="J13" s="15"/>
      <c r="K13" s="16">
        <v>1200000</v>
      </c>
      <c r="L13" s="15"/>
      <c r="M13" s="16">
        <v>30045232410</v>
      </c>
      <c r="N13" s="15"/>
      <c r="O13" s="16">
        <v>-2100000</v>
      </c>
      <c r="P13" s="15"/>
      <c r="Q13" s="16">
        <v>52854987850</v>
      </c>
      <c r="R13" s="15"/>
      <c r="S13" s="16">
        <v>3200000</v>
      </c>
      <c r="T13" s="15"/>
      <c r="U13" s="16">
        <v>25593</v>
      </c>
      <c r="V13" s="15"/>
      <c r="W13" s="16">
        <v>77814661561</v>
      </c>
      <c r="X13" s="15"/>
      <c r="Y13" s="16">
        <v>81882244200</v>
      </c>
      <c r="Z13" s="11"/>
      <c r="AA13" s="35">
        <f t="shared" si="0"/>
        <v>0.13684611036947847</v>
      </c>
    </row>
    <row r="14" spans="1:29" ht="21.75" customHeight="1" x14ac:dyDescent="0.2">
      <c r="A14" s="49" t="s">
        <v>50</v>
      </c>
      <c r="B14" s="49"/>
      <c r="D14" s="57">
        <v>8925841</v>
      </c>
      <c r="E14" s="57"/>
      <c r="F14" s="15"/>
      <c r="G14" s="16">
        <v>107580080851</v>
      </c>
      <c r="H14" s="15"/>
      <c r="I14" s="16">
        <v>137351860527.46899</v>
      </c>
      <c r="J14" s="15"/>
      <c r="K14" s="16">
        <v>0</v>
      </c>
      <c r="L14" s="15"/>
      <c r="M14" s="16">
        <v>0</v>
      </c>
      <c r="N14" s="15"/>
      <c r="O14" s="16">
        <v>-8925841</v>
      </c>
      <c r="P14" s="15"/>
      <c r="Q14" s="16">
        <v>137690978944</v>
      </c>
      <c r="R14" s="15"/>
      <c r="S14" s="16">
        <v>0</v>
      </c>
      <c r="T14" s="15"/>
      <c r="U14" s="16">
        <v>0</v>
      </c>
      <c r="V14" s="15"/>
      <c r="W14" s="16">
        <v>0</v>
      </c>
      <c r="X14" s="15"/>
      <c r="Y14" s="16">
        <v>0</v>
      </c>
      <c r="Z14" s="11"/>
      <c r="AA14" s="35">
        <f t="shared" si="0"/>
        <v>0</v>
      </c>
    </row>
    <row r="15" spans="1:29" ht="21.75" customHeight="1" x14ac:dyDescent="0.2">
      <c r="A15" s="49" t="s">
        <v>51</v>
      </c>
      <c r="B15" s="49"/>
      <c r="D15" s="57">
        <v>14500000</v>
      </c>
      <c r="E15" s="57"/>
      <c r="F15" s="15"/>
      <c r="G15" s="16">
        <v>145000000000</v>
      </c>
      <c r="H15" s="15"/>
      <c r="I15" s="16">
        <v>152424415062.5</v>
      </c>
      <c r="J15" s="15"/>
      <c r="K15" s="16">
        <v>0</v>
      </c>
      <c r="L15" s="15"/>
      <c r="M15" s="16">
        <v>0</v>
      </c>
      <c r="N15" s="15"/>
      <c r="O15" s="16">
        <v>-14500000</v>
      </c>
      <c r="P15" s="15"/>
      <c r="Q15" s="16">
        <v>152888328089</v>
      </c>
      <c r="R15" s="15"/>
      <c r="S15" s="16">
        <v>0</v>
      </c>
      <c r="T15" s="15"/>
      <c r="U15" s="16">
        <v>0</v>
      </c>
      <c r="V15" s="15"/>
      <c r="W15" s="16">
        <v>0</v>
      </c>
      <c r="X15" s="15"/>
      <c r="Y15" s="16">
        <v>0</v>
      </c>
      <c r="Z15" s="11"/>
      <c r="AA15" s="35">
        <f t="shared" si="0"/>
        <v>0</v>
      </c>
    </row>
    <row r="16" spans="1:29" ht="21.75" customHeight="1" x14ac:dyDescent="0.2">
      <c r="A16" s="49" t="s">
        <v>52</v>
      </c>
      <c r="B16" s="49"/>
      <c r="D16" s="57">
        <v>9000000</v>
      </c>
      <c r="E16" s="57"/>
      <c r="F16" s="15"/>
      <c r="G16" s="16">
        <v>121324744085</v>
      </c>
      <c r="H16" s="15"/>
      <c r="I16" s="16">
        <v>124023741187.5</v>
      </c>
      <c r="J16" s="15"/>
      <c r="K16" s="16">
        <v>0</v>
      </c>
      <c r="L16" s="15"/>
      <c r="M16" s="16">
        <v>0</v>
      </c>
      <c r="N16" s="15"/>
      <c r="O16" s="16">
        <v>-9000000</v>
      </c>
      <c r="P16" s="15"/>
      <c r="Q16" s="16">
        <v>121413569221</v>
      </c>
      <c r="R16" s="15"/>
      <c r="S16" s="16">
        <v>0</v>
      </c>
      <c r="T16" s="15"/>
      <c r="U16" s="16">
        <v>0</v>
      </c>
      <c r="V16" s="15"/>
      <c r="W16" s="16">
        <v>0</v>
      </c>
      <c r="X16" s="15"/>
      <c r="Y16" s="16">
        <v>0</v>
      </c>
      <c r="Z16" s="11"/>
      <c r="AA16" s="35">
        <f t="shared" si="0"/>
        <v>0</v>
      </c>
    </row>
    <row r="17" spans="1:27" ht="21.75" customHeight="1" x14ac:dyDescent="0.2">
      <c r="A17" s="49" t="s">
        <v>53</v>
      </c>
      <c r="B17" s="49"/>
      <c r="D17" s="57">
        <v>813460</v>
      </c>
      <c r="E17" s="57"/>
      <c r="F17" s="15"/>
      <c r="G17" s="16">
        <v>15298356273</v>
      </c>
      <c r="H17" s="15"/>
      <c r="I17" s="16">
        <v>17673984766.388699</v>
      </c>
      <c r="J17" s="15"/>
      <c r="K17" s="16">
        <v>0</v>
      </c>
      <c r="L17" s="15"/>
      <c r="M17" s="16">
        <v>0</v>
      </c>
      <c r="N17" s="15"/>
      <c r="O17" s="16">
        <v>-813460</v>
      </c>
      <c r="P17" s="15"/>
      <c r="Q17" s="16">
        <v>17720343302</v>
      </c>
      <c r="R17" s="15"/>
      <c r="S17" s="16">
        <v>0</v>
      </c>
      <c r="T17" s="15"/>
      <c r="U17" s="16">
        <v>0</v>
      </c>
      <c r="V17" s="15"/>
      <c r="W17" s="16">
        <v>0</v>
      </c>
      <c r="X17" s="15"/>
      <c r="Y17" s="16">
        <v>0</v>
      </c>
      <c r="Z17" s="11"/>
      <c r="AA17" s="35">
        <f t="shared" si="0"/>
        <v>0</v>
      </c>
    </row>
    <row r="18" spans="1:27" ht="21.75" customHeight="1" x14ac:dyDescent="0.2">
      <c r="A18" s="49" t="s">
        <v>54</v>
      </c>
      <c r="B18" s="49"/>
      <c r="D18" s="57">
        <v>2800000</v>
      </c>
      <c r="E18" s="57"/>
      <c r="F18" s="15"/>
      <c r="G18" s="16">
        <v>28212488848</v>
      </c>
      <c r="H18" s="15"/>
      <c r="I18" s="16">
        <v>28322288575</v>
      </c>
      <c r="J18" s="15"/>
      <c r="K18" s="16">
        <v>0</v>
      </c>
      <c r="L18" s="15"/>
      <c r="M18" s="16">
        <v>0</v>
      </c>
      <c r="N18" s="15"/>
      <c r="O18" s="16">
        <v>-2800000</v>
      </c>
      <c r="P18" s="15"/>
      <c r="Q18" s="16">
        <v>28397874400</v>
      </c>
      <c r="R18" s="15"/>
      <c r="S18" s="16">
        <v>0</v>
      </c>
      <c r="T18" s="15"/>
      <c r="U18" s="16">
        <v>0</v>
      </c>
      <c r="V18" s="15"/>
      <c r="W18" s="16">
        <v>0</v>
      </c>
      <c r="X18" s="15"/>
      <c r="Y18" s="16">
        <v>0</v>
      </c>
      <c r="Z18" s="11"/>
      <c r="AA18" s="35">
        <f t="shared" si="0"/>
        <v>0</v>
      </c>
    </row>
    <row r="19" spans="1:27" ht="21.75" customHeight="1" x14ac:dyDescent="0.2">
      <c r="A19" s="49" t="s">
        <v>55</v>
      </c>
      <c r="B19" s="49"/>
      <c r="D19" s="57">
        <v>2575000</v>
      </c>
      <c r="E19" s="57"/>
      <c r="F19" s="15"/>
      <c r="G19" s="16">
        <v>62177151399</v>
      </c>
      <c r="H19" s="15"/>
      <c r="I19" s="16">
        <v>73950431693.75</v>
      </c>
      <c r="J19" s="15"/>
      <c r="K19" s="16">
        <v>0</v>
      </c>
      <c r="L19" s="15"/>
      <c r="M19" s="16">
        <v>0</v>
      </c>
      <c r="N19" s="15"/>
      <c r="O19" s="16">
        <v>-25000</v>
      </c>
      <c r="P19" s="15"/>
      <c r="Q19" s="16">
        <v>732037719</v>
      </c>
      <c r="R19" s="15"/>
      <c r="S19" s="16">
        <v>2550000</v>
      </c>
      <c r="T19" s="15"/>
      <c r="U19" s="16">
        <v>29461</v>
      </c>
      <c r="V19" s="15"/>
      <c r="W19" s="16">
        <v>61573489735</v>
      </c>
      <c r="X19" s="15"/>
      <c r="Y19" s="16">
        <v>75111463959.375</v>
      </c>
      <c r="Z19" s="11"/>
      <c r="AA19" s="35">
        <f t="shared" si="0"/>
        <v>0.12553041001040047</v>
      </c>
    </row>
    <row r="20" spans="1:27" ht="21.75" customHeight="1" x14ac:dyDescent="0.2">
      <c r="A20" s="49" t="s">
        <v>56</v>
      </c>
      <c r="B20" s="49"/>
      <c r="D20" s="57">
        <v>624670</v>
      </c>
      <c r="E20" s="57"/>
      <c r="F20" s="15"/>
      <c r="G20" s="16">
        <v>6247871257</v>
      </c>
      <c r="H20" s="15"/>
      <c r="I20" s="16">
        <v>8084836958.78438</v>
      </c>
      <c r="J20" s="15"/>
      <c r="K20" s="16">
        <v>0</v>
      </c>
      <c r="L20" s="15"/>
      <c r="M20" s="16">
        <v>0</v>
      </c>
      <c r="N20" s="15"/>
      <c r="O20" s="16">
        <v>-624670</v>
      </c>
      <c r="P20" s="15"/>
      <c r="Q20" s="16">
        <v>8210996647</v>
      </c>
      <c r="R20" s="15"/>
      <c r="S20" s="16">
        <v>0</v>
      </c>
      <c r="T20" s="15"/>
      <c r="U20" s="16">
        <v>0</v>
      </c>
      <c r="V20" s="15"/>
      <c r="W20" s="16">
        <v>0</v>
      </c>
      <c r="X20" s="15"/>
      <c r="Y20" s="16">
        <v>0</v>
      </c>
      <c r="Z20" s="11"/>
      <c r="AA20" s="35">
        <f t="shared" si="0"/>
        <v>0</v>
      </c>
    </row>
    <row r="21" spans="1:27" ht="21.75" customHeight="1" x14ac:dyDescent="0.2">
      <c r="A21" s="49" t="s">
        <v>57</v>
      </c>
      <c r="B21" s="49"/>
      <c r="D21" s="57">
        <v>0</v>
      </c>
      <c r="E21" s="57"/>
      <c r="F21" s="15"/>
      <c r="G21" s="16">
        <v>0</v>
      </c>
      <c r="H21" s="15"/>
      <c r="I21" s="16">
        <v>0</v>
      </c>
      <c r="J21" s="15"/>
      <c r="K21" s="16">
        <v>36000000</v>
      </c>
      <c r="L21" s="15"/>
      <c r="M21" s="16">
        <v>449004172464</v>
      </c>
      <c r="N21" s="15"/>
      <c r="O21" s="16">
        <v>0</v>
      </c>
      <c r="P21" s="15"/>
      <c r="Q21" s="16">
        <v>0</v>
      </c>
      <c r="R21" s="15"/>
      <c r="S21" s="16">
        <v>36000000</v>
      </c>
      <c r="T21" s="15"/>
      <c r="U21" s="16">
        <v>12639</v>
      </c>
      <c r="V21" s="15"/>
      <c r="W21" s="16">
        <v>449004172464</v>
      </c>
      <c r="X21" s="15"/>
      <c r="Y21" s="16">
        <v>454918686750</v>
      </c>
      <c r="Z21" s="11"/>
      <c r="AA21" s="35">
        <f t="shared" si="0"/>
        <v>0.76028513170781786</v>
      </c>
    </row>
    <row r="22" spans="1:27" ht="21.75" customHeight="1" x14ac:dyDescent="0.2">
      <c r="A22" s="51" t="s">
        <v>58</v>
      </c>
      <c r="B22" s="51"/>
      <c r="D22" s="58">
        <v>0</v>
      </c>
      <c r="E22" s="58"/>
      <c r="F22" s="15"/>
      <c r="G22" s="17">
        <v>0</v>
      </c>
      <c r="H22" s="15"/>
      <c r="I22" s="17">
        <v>0</v>
      </c>
      <c r="J22" s="15"/>
      <c r="K22" s="32">
        <v>42500000</v>
      </c>
      <c r="L22" s="15"/>
      <c r="M22" s="17">
        <v>1214526680842</v>
      </c>
      <c r="N22" s="15"/>
      <c r="O22" s="32">
        <v>-2900000</v>
      </c>
      <c r="P22" s="15"/>
      <c r="Q22" s="17">
        <v>83932699712</v>
      </c>
      <c r="R22" s="15"/>
      <c r="S22" s="32">
        <v>39600000</v>
      </c>
      <c r="T22" s="15"/>
      <c r="U22" s="32">
        <v>29187</v>
      </c>
      <c r="V22" s="15"/>
      <c r="W22" s="17">
        <v>1131595534174</v>
      </c>
      <c r="X22" s="15"/>
      <c r="Y22" s="17">
        <v>1155588486525</v>
      </c>
      <c r="Z22" s="11"/>
      <c r="AA22" s="35">
        <f t="shared" si="0"/>
        <v>1.9312830408316866</v>
      </c>
    </row>
    <row r="23" spans="1:27" ht="21.75" customHeight="1" thickBot="1" x14ac:dyDescent="0.25">
      <c r="A23" s="50" t="s">
        <v>36</v>
      </c>
      <c r="B23" s="50"/>
      <c r="D23" s="58"/>
      <c r="E23" s="58"/>
      <c r="F23" s="15"/>
      <c r="G23" s="18">
        <f>SUM(G9:G22)</f>
        <v>4126349080404</v>
      </c>
      <c r="H23" s="15"/>
      <c r="I23" s="18">
        <f>SUM(I9:I22)</f>
        <v>4894257604811.0801</v>
      </c>
      <c r="J23" s="15"/>
      <c r="K23" s="32"/>
      <c r="L23" s="15"/>
      <c r="M23" s="18">
        <f>SUM(M9:M22)</f>
        <v>2052806768764</v>
      </c>
      <c r="N23" s="15"/>
      <c r="O23" s="32"/>
      <c r="P23" s="15"/>
      <c r="Q23" s="18">
        <f>SUM(Q9:Q22)</f>
        <v>2470563875588</v>
      </c>
      <c r="R23" s="15"/>
      <c r="S23" s="32"/>
      <c r="T23" s="45"/>
      <c r="U23" s="32"/>
      <c r="V23" s="15"/>
      <c r="W23" s="18">
        <f>SUM(W9:W22)</f>
        <v>3823993936878</v>
      </c>
      <c r="X23" s="15"/>
      <c r="Y23" s="18">
        <f>SUM(Y9:Y22)</f>
        <v>4574797711232.2529</v>
      </c>
      <c r="Z23" s="11"/>
      <c r="AA23" s="34">
        <f>SUM(AA9:AA22)</f>
        <v>7.6456535678259581</v>
      </c>
    </row>
    <row r="24" spans="1:27" ht="13.5" thickTop="1" x14ac:dyDescent="0.2"/>
    <row r="25" spans="1:27" ht="18.75" x14ac:dyDescent="0.2">
      <c r="B25" s="71"/>
      <c r="C25" s="71"/>
      <c r="D25" s="71"/>
      <c r="E25" s="58"/>
      <c r="F25" s="58"/>
      <c r="G25" s="71"/>
      <c r="H25" s="71"/>
      <c r="I25" s="3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</row>
    <row r="26" spans="1:27" x14ac:dyDescent="0.2">
      <c r="B26" s="71"/>
      <c r="C26" s="71"/>
      <c r="D26" s="71"/>
      <c r="E26" s="72"/>
      <c r="F26" s="71"/>
      <c r="G26" s="71"/>
      <c r="H26" s="71"/>
      <c r="I26" s="7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2"/>
    </row>
    <row r="27" spans="1:27" x14ac:dyDescent="0.2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2"/>
      <c r="X27" s="71"/>
      <c r="Y27" s="73"/>
    </row>
    <row r="28" spans="1:27" x14ac:dyDescent="0.2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3"/>
    </row>
    <row r="29" spans="1:27" x14ac:dyDescent="0.2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3"/>
    </row>
    <row r="30" spans="1:27" x14ac:dyDescent="0.2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3"/>
    </row>
    <row r="31" spans="1:27" x14ac:dyDescent="0.2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</row>
    <row r="32" spans="1:27" x14ac:dyDescent="0.2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</row>
    <row r="33" spans="2:25" x14ac:dyDescent="0.2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pans="2:25" x14ac:dyDescent="0.2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</row>
  </sheetData>
  <mergeCells count="42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3:B13"/>
    <mergeCell ref="A14:B14"/>
    <mergeCell ref="A15:B15"/>
    <mergeCell ref="A10:B10"/>
    <mergeCell ref="A11:B11"/>
    <mergeCell ref="A12:B12"/>
    <mergeCell ref="A19:B19"/>
    <mergeCell ref="A20:B20"/>
    <mergeCell ref="A21:B21"/>
    <mergeCell ref="A16:B16"/>
    <mergeCell ref="A17:B17"/>
    <mergeCell ref="A18:B18"/>
    <mergeCell ref="E25:F25"/>
    <mergeCell ref="A22:B22"/>
    <mergeCell ref="D22:E22"/>
    <mergeCell ref="A23:B23"/>
    <mergeCell ref="D23:E23"/>
    <mergeCell ref="D12:E12"/>
    <mergeCell ref="D11:E11"/>
    <mergeCell ref="D10:E10"/>
    <mergeCell ref="D15:E15"/>
    <mergeCell ref="D14:E14"/>
    <mergeCell ref="D13:E13"/>
    <mergeCell ref="D18:E18"/>
    <mergeCell ref="D17:E17"/>
    <mergeCell ref="D16:E16"/>
    <mergeCell ref="D21:E21"/>
    <mergeCell ref="D20:E20"/>
    <mergeCell ref="D19:E19"/>
  </mergeCells>
  <pageMargins left="0.39" right="0.39" top="0.39" bottom="0.39" header="0" footer="0"/>
  <pageSetup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2"/>
  <sheetViews>
    <sheetView rightToLeft="1" view="pageBreakPreview" topLeftCell="A16" zoomScaleNormal="100" zoomScaleSheetLayoutView="100" workbookViewId="0">
      <selection activeCell="L9" sqref="L9"/>
    </sheetView>
  </sheetViews>
  <sheetFormatPr defaultRowHeight="12.75" x14ac:dyDescent="0.2"/>
  <cols>
    <col min="1" max="1" width="5.140625" customWidth="1"/>
    <col min="2" max="2" width="53.42578125" customWidth="1"/>
    <col min="3" max="3" width="1.28515625" customWidth="1"/>
    <col min="4" max="4" width="19" customWidth="1"/>
    <col min="5" max="5" width="1.28515625" customWidth="1"/>
    <col min="6" max="6" width="20" customWidth="1"/>
    <col min="7" max="7" width="1.28515625" customWidth="1"/>
    <col min="8" max="8" width="19.140625" customWidth="1"/>
    <col min="9" max="9" width="1.28515625" customWidth="1"/>
    <col min="10" max="10" width="20.85546875" customWidth="1"/>
    <col min="11" max="11" width="1.28515625" customWidth="1"/>
    <col min="12" max="12" width="19.42578125" customWidth="1"/>
    <col min="13" max="13" width="0.28515625" customWidth="1"/>
    <col min="14" max="14" width="19.7109375" bestFit="1" customWidth="1"/>
  </cols>
  <sheetData>
    <row r="1" spans="1:15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5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14.45" customHeight="1" x14ac:dyDescent="0.2"/>
    <row r="5" spans="1:15" ht="24" x14ac:dyDescent="0.2">
      <c r="A5" s="1" t="s">
        <v>59</v>
      </c>
      <c r="B5" s="56" t="s">
        <v>60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5" ht="21" x14ac:dyDescent="0.2">
      <c r="D6" s="2" t="s">
        <v>7</v>
      </c>
      <c r="F6" s="52" t="s">
        <v>8</v>
      </c>
      <c r="G6" s="52"/>
      <c r="H6" s="52"/>
      <c r="J6" s="2" t="s">
        <v>9</v>
      </c>
    </row>
    <row r="7" spans="1:15" ht="14.45" customHeight="1" x14ac:dyDescent="0.2">
      <c r="D7" s="3"/>
      <c r="F7" s="3"/>
      <c r="G7" s="3"/>
      <c r="H7" s="3"/>
      <c r="J7" s="3"/>
    </row>
    <row r="8" spans="1:15" ht="21" x14ac:dyDescent="0.2">
      <c r="A8" s="52" t="s">
        <v>61</v>
      </c>
      <c r="B8" s="52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5" ht="21.75" customHeight="1" x14ac:dyDescent="0.2">
      <c r="A9" s="53" t="s">
        <v>65</v>
      </c>
      <c r="B9" s="53"/>
      <c r="D9" s="14">
        <v>88362156</v>
      </c>
      <c r="E9" s="15"/>
      <c r="F9" s="14">
        <v>147712056173</v>
      </c>
      <c r="G9" s="15"/>
      <c r="H9" s="14">
        <v>146577333837</v>
      </c>
      <c r="I9" s="15"/>
      <c r="J9" s="32">
        <f>D9+F9-H9</f>
        <v>1223084492</v>
      </c>
      <c r="K9" s="11"/>
      <c r="L9" s="35">
        <f>J9/59835273343847*100</f>
        <v>2.0440860777412536E-3</v>
      </c>
      <c r="N9" s="32"/>
      <c r="O9" s="32"/>
    </row>
    <row r="10" spans="1:15" ht="21.75" customHeight="1" x14ac:dyDescent="0.2">
      <c r="A10" s="49" t="s">
        <v>66</v>
      </c>
      <c r="B10" s="49"/>
      <c r="D10" s="16">
        <v>235353223</v>
      </c>
      <c r="E10" s="15"/>
      <c r="F10" s="16">
        <v>7539074128</v>
      </c>
      <c r="G10" s="15"/>
      <c r="H10" s="16">
        <v>7750310890</v>
      </c>
      <c r="I10" s="15"/>
      <c r="J10" s="32">
        <f t="shared" ref="J10:J31" si="0">D10+F10-H10</f>
        <v>24116461</v>
      </c>
      <c r="K10" s="11"/>
      <c r="L10" s="35">
        <f t="shared" ref="L10:L31" si="1">J10/59835273343847*100</f>
        <v>4.0304756128401562E-5</v>
      </c>
    </row>
    <row r="11" spans="1:15" ht="21.75" customHeight="1" x14ac:dyDescent="0.2">
      <c r="A11" s="49" t="s">
        <v>67</v>
      </c>
      <c r="B11" s="49"/>
      <c r="D11" s="16">
        <v>1200000</v>
      </c>
      <c r="E11" s="15"/>
      <c r="F11" s="16">
        <v>0</v>
      </c>
      <c r="G11" s="15"/>
      <c r="H11" s="16">
        <v>29322</v>
      </c>
      <c r="I11" s="15"/>
      <c r="J11" s="32">
        <f t="shared" si="0"/>
        <v>1170678</v>
      </c>
      <c r="K11" s="11"/>
      <c r="L11" s="35">
        <f t="shared" si="1"/>
        <v>1.9565014657368212E-6</v>
      </c>
    </row>
    <row r="12" spans="1:15" ht="21.75" customHeight="1" x14ac:dyDescent="0.2">
      <c r="A12" s="49" t="s">
        <v>68</v>
      </c>
      <c r="B12" s="49"/>
      <c r="D12" s="16">
        <v>1190000</v>
      </c>
      <c r="E12" s="15"/>
      <c r="F12" s="16">
        <v>0</v>
      </c>
      <c r="G12" s="15"/>
      <c r="H12" s="16">
        <v>0</v>
      </c>
      <c r="I12" s="15"/>
      <c r="J12" s="32">
        <f t="shared" si="0"/>
        <v>1190000</v>
      </c>
      <c r="K12" s="11"/>
      <c r="L12" s="35">
        <f t="shared" si="1"/>
        <v>1.9887934549268176E-6</v>
      </c>
    </row>
    <row r="13" spans="1:15" ht="21.75" customHeight="1" x14ac:dyDescent="0.2">
      <c r="A13" s="49" t="s">
        <v>69</v>
      </c>
      <c r="B13" s="49"/>
      <c r="D13" s="16">
        <v>338642885</v>
      </c>
      <c r="E13" s="15"/>
      <c r="F13" s="16">
        <v>11426494397</v>
      </c>
      <c r="G13" s="15"/>
      <c r="H13" s="16">
        <v>11327330694</v>
      </c>
      <c r="I13" s="15"/>
      <c r="J13" s="32">
        <f t="shared" si="0"/>
        <v>437806588</v>
      </c>
      <c r="K13" s="11"/>
      <c r="L13" s="35">
        <f t="shared" si="1"/>
        <v>7.3168645104053939E-4</v>
      </c>
    </row>
    <row r="14" spans="1:15" ht="21.75" customHeight="1" x14ac:dyDescent="0.2">
      <c r="A14" s="49" t="s">
        <v>70</v>
      </c>
      <c r="B14" s="49"/>
      <c r="D14" s="16">
        <v>1035412943</v>
      </c>
      <c r="E14" s="15"/>
      <c r="F14" s="16">
        <v>286993805376</v>
      </c>
      <c r="G14" s="15"/>
      <c r="H14" s="16">
        <v>281536581690</v>
      </c>
      <c r="I14" s="15"/>
      <c r="J14" s="32">
        <f t="shared" si="0"/>
        <v>6492636629</v>
      </c>
      <c r="K14" s="11"/>
      <c r="L14" s="35">
        <f t="shared" si="1"/>
        <v>1.0850851456280099E-2</v>
      </c>
    </row>
    <row r="15" spans="1:15" ht="21.75" customHeight="1" x14ac:dyDescent="0.2">
      <c r="A15" s="49" t="s">
        <v>71</v>
      </c>
      <c r="B15" s="49"/>
      <c r="D15" s="16">
        <v>40421865</v>
      </c>
      <c r="E15" s="15"/>
      <c r="F15" s="16">
        <v>0</v>
      </c>
      <c r="G15" s="15"/>
      <c r="H15" s="16">
        <v>0</v>
      </c>
      <c r="I15" s="15"/>
      <c r="J15" s="32">
        <f t="shared" si="0"/>
        <v>40421865</v>
      </c>
      <c r="K15" s="11"/>
      <c r="L15" s="35">
        <f t="shared" si="1"/>
        <v>6.7555244157928927E-5</v>
      </c>
    </row>
    <row r="16" spans="1:15" ht="21.75" customHeight="1" x14ac:dyDescent="0.2">
      <c r="A16" s="49" t="s">
        <v>72</v>
      </c>
      <c r="B16" s="49"/>
      <c r="D16" s="16">
        <v>22557748</v>
      </c>
      <c r="E16" s="15"/>
      <c r="F16" s="16">
        <v>92324</v>
      </c>
      <c r="G16" s="15"/>
      <c r="H16" s="16">
        <v>0</v>
      </c>
      <c r="I16" s="15"/>
      <c r="J16" s="32">
        <f t="shared" si="0"/>
        <v>22650072</v>
      </c>
      <c r="K16" s="11"/>
      <c r="L16" s="35">
        <f t="shared" si="1"/>
        <v>3.7854046174135445E-5</v>
      </c>
    </row>
    <row r="17" spans="1:12" ht="21.75" customHeight="1" x14ac:dyDescent="0.2">
      <c r="A17" s="49" t="s">
        <v>73</v>
      </c>
      <c r="B17" s="49"/>
      <c r="D17" s="16">
        <v>2049968321</v>
      </c>
      <c r="E17" s="15"/>
      <c r="F17" s="16">
        <v>176340338224</v>
      </c>
      <c r="G17" s="15"/>
      <c r="H17" s="16">
        <v>177003796589</v>
      </c>
      <c r="I17" s="15"/>
      <c r="J17" s="32">
        <f t="shared" si="0"/>
        <v>1386509956</v>
      </c>
      <c r="K17" s="11"/>
      <c r="L17" s="35">
        <f t="shared" si="1"/>
        <v>2.317211702255185E-3</v>
      </c>
    </row>
    <row r="18" spans="1:12" ht="21.75" customHeight="1" x14ac:dyDescent="0.2">
      <c r="A18" s="49" t="s">
        <v>74</v>
      </c>
      <c r="B18" s="49"/>
      <c r="D18" s="16">
        <v>4288224638</v>
      </c>
      <c r="E18" s="15"/>
      <c r="F18" s="16">
        <v>14509980818</v>
      </c>
      <c r="G18" s="15"/>
      <c r="H18" s="16">
        <v>15022700102</v>
      </c>
      <c r="I18" s="15"/>
      <c r="J18" s="32">
        <f t="shared" si="0"/>
        <v>3775505354</v>
      </c>
      <c r="K18" s="11"/>
      <c r="L18" s="35">
        <f t="shared" si="1"/>
        <v>6.3098322160305542E-3</v>
      </c>
    </row>
    <row r="19" spans="1:12" ht="21.75" customHeight="1" x14ac:dyDescent="0.2">
      <c r="A19" s="49" t="s">
        <v>75</v>
      </c>
      <c r="B19" s="49"/>
      <c r="D19" s="16">
        <v>33987026779</v>
      </c>
      <c r="E19" s="15"/>
      <c r="F19" s="16">
        <v>138061037</v>
      </c>
      <c r="G19" s="15"/>
      <c r="H19" s="16">
        <v>26087769934</v>
      </c>
      <c r="I19" s="15"/>
      <c r="J19" s="32">
        <f t="shared" si="0"/>
        <v>8037317882</v>
      </c>
      <c r="K19" s="11"/>
      <c r="L19" s="35">
        <f t="shared" si="1"/>
        <v>1.3432407730157877E-2</v>
      </c>
    </row>
    <row r="20" spans="1:12" ht="21.75" customHeight="1" x14ac:dyDescent="0.2">
      <c r="A20" s="49" t="s">
        <v>76</v>
      </c>
      <c r="B20" s="49"/>
      <c r="D20" s="16">
        <v>16022128438</v>
      </c>
      <c r="E20" s="15"/>
      <c r="F20" s="16">
        <v>45236632971</v>
      </c>
      <c r="G20" s="15"/>
      <c r="H20" s="16">
        <v>60953446103</v>
      </c>
      <c r="I20" s="15"/>
      <c r="J20" s="32">
        <f t="shared" si="0"/>
        <v>305315306</v>
      </c>
      <c r="K20" s="11"/>
      <c r="L20" s="35">
        <f t="shared" si="1"/>
        <v>5.1025973299309124E-4</v>
      </c>
    </row>
    <row r="21" spans="1:12" ht="21.75" customHeight="1" x14ac:dyDescent="0.2">
      <c r="A21" s="49" t="s">
        <v>77</v>
      </c>
      <c r="B21" s="49"/>
      <c r="D21" s="16">
        <v>4417204658</v>
      </c>
      <c r="E21" s="15"/>
      <c r="F21" s="16">
        <v>18078600</v>
      </c>
      <c r="G21" s="15"/>
      <c r="H21" s="16">
        <v>109460994</v>
      </c>
      <c r="I21" s="15"/>
      <c r="J21" s="32">
        <f t="shared" si="0"/>
        <v>4325822264</v>
      </c>
      <c r="K21" s="11"/>
      <c r="L21" s="35">
        <f t="shared" si="1"/>
        <v>7.2295521057310162E-3</v>
      </c>
    </row>
    <row r="22" spans="1:12" ht="21.75" customHeight="1" x14ac:dyDescent="0.2">
      <c r="A22" s="49" t="s">
        <v>78</v>
      </c>
      <c r="B22" s="49"/>
      <c r="D22" s="16">
        <v>1033795</v>
      </c>
      <c r="E22" s="15"/>
      <c r="F22" s="16">
        <v>4231</v>
      </c>
      <c r="G22" s="15"/>
      <c r="H22" s="16">
        <v>0</v>
      </c>
      <c r="I22" s="15"/>
      <c r="J22" s="32">
        <f t="shared" si="0"/>
        <v>1038026</v>
      </c>
      <c r="K22" s="11"/>
      <c r="L22" s="35">
        <f t="shared" si="1"/>
        <v>1.7348061469276175E-6</v>
      </c>
    </row>
    <row r="23" spans="1:12" ht="21.75" customHeight="1" x14ac:dyDescent="0.2">
      <c r="A23" s="49" t="s">
        <v>79</v>
      </c>
      <c r="B23" s="49"/>
      <c r="D23" s="16">
        <v>299688822</v>
      </c>
      <c r="E23" s="15"/>
      <c r="F23" s="16">
        <v>113430980767</v>
      </c>
      <c r="G23" s="15"/>
      <c r="H23" s="16">
        <v>113007189749</v>
      </c>
      <c r="I23" s="15"/>
      <c r="J23" s="32">
        <f t="shared" si="0"/>
        <v>723479840</v>
      </c>
      <c r="K23" s="11"/>
      <c r="L23" s="35">
        <f t="shared" si="1"/>
        <v>1.209119302994539E-3</v>
      </c>
    </row>
    <row r="24" spans="1:12" ht="21.75" customHeight="1" x14ac:dyDescent="0.2">
      <c r="A24" s="49" t="s">
        <v>80</v>
      </c>
      <c r="B24" s="49"/>
      <c r="D24" s="16">
        <v>1029440</v>
      </c>
      <c r="E24" s="15"/>
      <c r="F24" s="16">
        <v>4213</v>
      </c>
      <c r="G24" s="15"/>
      <c r="H24" s="16">
        <v>0</v>
      </c>
      <c r="I24" s="15"/>
      <c r="J24" s="32">
        <f t="shared" si="0"/>
        <v>1033653</v>
      </c>
      <c r="K24" s="11"/>
      <c r="L24" s="35">
        <f t="shared" si="1"/>
        <v>1.7274977487945125E-6</v>
      </c>
    </row>
    <row r="25" spans="1:12" ht="21.75" customHeight="1" x14ac:dyDescent="0.2">
      <c r="A25" s="49" t="s">
        <v>81</v>
      </c>
      <c r="B25" s="49"/>
      <c r="D25" s="16">
        <v>6282535039</v>
      </c>
      <c r="E25" s="15"/>
      <c r="F25" s="16">
        <v>244033142388</v>
      </c>
      <c r="G25" s="15"/>
      <c r="H25" s="16">
        <v>248922796012</v>
      </c>
      <c r="I25" s="15"/>
      <c r="J25" s="32">
        <f t="shared" si="0"/>
        <v>1392881415</v>
      </c>
      <c r="K25" s="11"/>
      <c r="L25" s="35">
        <f t="shared" si="1"/>
        <v>2.3278600349926088E-3</v>
      </c>
    </row>
    <row r="26" spans="1:12" ht="21.75" customHeight="1" x14ac:dyDescent="0.2">
      <c r="A26" s="49" t="s">
        <v>82</v>
      </c>
      <c r="B26" s="49"/>
      <c r="D26" s="16">
        <v>706437791</v>
      </c>
      <c r="E26" s="15"/>
      <c r="F26" s="16">
        <v>32433092187</v>
      </c>
      <c r="G26" s="15"/>
      <c r="H26" s="16">
        <v>33048038752</v>
      </c>
      <c r="I26" s="15"/>
      <c r="J26" s="32">
        <f t="shared" si="0"/>
        <v>91491226</v>
      </c>
      <c r="K26" s="11"/>
      <c r="L26" s="35">
        <f t="shared" si="1"/>
        <v>1.5290516928742043E-4</v>
      </c>
    </row>
    <row r="27" spans="1:12" ht="21.75" customHeight="1" x14ac:dyDescent="0.2">
      <c r="A27" s="49" t="s">
        <v>83</v>
      </c>
      <c r="B27" s="49"/>
      <c r="D27" s="16">
        <v>37765342390</v>
      </c>
      <c r="E27" s="15"/>
      <c r="F27" s="16">
        <v>154750198</v>
      </c>
      <c r="G27" s="15"/>
      <c r="H27" s="16">
        <v>109460994</v>
      </c>
      <c r="I27" s="15"/>
      <c r="J27" s="32">
        <f t="shared" si="0"/>
        <v>37810631594</v>
      </c>
      <c r="K27" s="11"/>
      <c r="L27" s="35">
        <f t="shared" si="1"/>
        <v>6.3191207261173402E-2</v>
      </c>
    </row>
    <row r="28" spans="1:12" ht="21.75" customHeight="1" x14ac:dyDescent="0.2">
      <c r="A28" s="49" t="s">
        <v>84</v>
      </c>
      <c r="B28" s="49"/>
      <c r="D28" s="16">
        <v>257710370</v>
      </c>
      <c r="E28" s="15"/>
      <c r="F28" s="16">
        <v>212344096</v>
      </c>
      <c r="G28" s="15"/>
      <c r="H28" s="16">
        <v>385980451</v>
      </c>
      <c r="I28" s="15"/>
      <c r="J28" s="32">
        <f t="shared" si="0"/>
        <v>84074015</v>
      </c>
      <c r="K28" s="11"/>
      <c r="L28" s="35">
        <f t="shared" si="1"/>
        <v>1.4050911828690681E-4</v>
      </c>
    </row>
    <row r="29" spans="1:12" ht="21.75" customHeight="1" x14ac:dyDescent="0.2">
      <c r="A29" s="49" t="s">
        <v>85</v>
      </c>
      <c r="B29" s="49"/>
      <c r="D29" s="16">
        <v>1858960823</v>
      </c>
      <c r="E29" s="15"/>
      <c r="F29" s="16">
        <v>7842683776</v>
      </c>
      <c r="G29" s="15"/>
      <c r="H29" s="16">
        <v>9698843600</v>
      </c>
      <c r="I29" s="15"/>
      <c r="J29" s="32">
        <f t="shared" si="0"/>
        <v>2800999</v>
      </c>
      <c r="K29" s="11"/>
      <c r="L29" s="35">
        <f t="shared" si="1"/>
        <v>4.6811835953416483E-6</v>
      </c>
    </row>
    <row r="30" spans="1:12" ht="21.75" customHeight="1" x14ac:dyDescent="0.2">
      <c r="A30" s="49" t="s">
        <v>86</v>
      </c>
      <c r="B30" s="49"/>
      <c r="D30" s="16">
        <v>358796470</v>
      </c>
      <c r="E30" s="15"/>
      <c r="F30" s="16">
        <v>20373756949</v>
      </c>
      <c r="G30" s="15"/>
      <c r="H30" s="16">
        <v>16860587410</v>
      </c>
      <c r="I30" s="15"/>
      <c r="J30" s="32">
        <f t="shared" si="0"/>
        <v>3871966009</v>
      </c>
      <c r="K30" s="11"/>
      <c r="L30" s="35">
        <f t="shared" si="1"/>
        <v>6.4710425684019425E-3</v>
      </c>
    </row>
    <row r="31" spans="1:12" ht="21.75" customHeight="1" x14ac:dyDescent="0.2">
      <c r="A31" s="51" t="s">
        <v>87</v>
      </c>
      <c r="B31" s="51"/>
      <c r="D31" s="17">
        <v>133777100708</v>
      </c>
      <c r="E31" s="15"/>
      <c r="F31" s="17">
        <v>11866480703</v>
      </c>
      <c r="G31" s="15"/>
      <c r="H31" s="17">
        <v>142764872940</v>
      </c>
      <c r="I31" s="15"/>
      <c r="J31" s="32">
        <f t="shared" si="0"/>
        <v>2878708471</v>
      </c>
      <c r="K31" s="11"/>
      <c r="L31" s="35">
        <f t="shared" si="1"/>
        <v>4.8110559376194854E-3</v>
      </c>
    </row>
    <row r="32" spans="1:12" ht="21.75" customHeight="1" x14ac:dyDescent="0.2">
      <c r="A32" s="50" t="s">
        <v>36</v>
      </c>
      <c r="B32" s="50"/>
      <c r="D32" s="18">
        <f>SUM(D9:D31)</f>
        <v>243836329302</v>
      </c>
      <c r="E32" s="15"/>
      <c r="F32" s="18">
        <f>SUM(F9:F31)</f>
        <v>1120261853556</v>
      </c>
      <c r="G32" s="15"/>
      <c r="H32" s="18">
        <f>SUM(H9:H31)</f>
        <v>1291166530063</v>
      </c>
      <c r="I32" s="15"/>
      <c r="J32" s="18">
        <f>SUM(J9:J31)</f>
        <v>72931652795</v>
      </c>
      <c r="K32" s="11"/>
      <c r="L32" s="34">
        <f>SUM(L9:L31)</f>
        <v>0.12188738969385811</v>
      </c>
    </row>
  </sheetData>
  <mergeCells count="3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39" right="0.39" top="0.39" bottom="0.39" header="0" footer="0"/>
  <pageSetup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2.5703125" customWidth="1"/>
    <col min="2" max="2" width="50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" bestFit="1" customWidth="1"/>
    <col min="14" max="14" width="17.5703125" bestFit="1" customWidth="1"/>
    <col min="16" max="16" width="11" bestFit="1" customWidth="1"/>
  </cols>
  <sheetData>
    <row r="1" spans="1:14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4" ht="21.75" customHeight="1" x14ac:dyDescent="0.2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</row>
    <row r="3" spans="1:14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4" ht="14.45" customHeight="1" x14ac:dyDescent="0.2"/>
    <row r="5" spans="1:14" ht="29.1" customHeight="1" x14ac:dyDescent="0.2">
      <c r="A5" s="1" t="s">
        <v>89</v>
      </c>
      <c r="B5" s="56" t="s">
        <v>90</v>
      </c>
      <c r="C5" s="56"/>
      <c r="D5" s="56"/>
      <c r="E5" s="56"/>
      <c r="F5" s="56"/>
      <c r="G5" s="56"/>
      <c r="H5" s="56"/>
      <c r="I5" s="56"/>
      <c r="J5" s="56"/>
    </row>
    <row r="6" spans="1:14" ht="14.45" customHeight="1" x14ac:dyDescent="0.2"/>
    <row r="7" spans="1:14" ht="14.45" customHeight="1" x14ac:dyDescent="0.2">
      <c r="A7" s="52" t="s">
        <v>91</v>
      </c>
      <c r="B7" s="52"/>
      <c r="D7" s="2" t="s">
        <v>92</v>
      </c>
      <c r="F7" s="2" t="s">
        <v>62</v>
      </c>
      <c r="H7" s="2" t="s">
        <v>93</v>
      </c>
      <c r="J7" s="2" t="s">
        <v>94</v>
      </c>
    </row>
    <row r="8" spans="1:14" ht="21.75" customHeight="1" x14ac:dyDescent="0.2">
      <c r="A8" s="53" t="s">
        <v>95</v>
      </c>
      <c r="B8" s="53"/>
      <c r="D8" s="42" t="s">
        <v>96</v>
      </c>
      <c r="F8" s="14">
        <f>'1-2'!U26</f>
        <v>-5622917276393</v>
      </c>
      <c r="H8" s="36">
        <f>(F8/$F$12)*100</f>
        <v>102.8495424350576</v>
      </c>
      <c r="I8" s="26"/>
      <c r="J8" s="36">
        <f>F8/59835273343847*100</f>
        <v>-9.3973286360380897</v>
      </c>
      <c r="M8" s="27"/>
      <c r="N8" s="27"/>
    </row>
    <row r="9" spans="1:14" ht="21.75" customHeight="1" x14ac:dyDescent="0.2">
      <c r="A9" s="49" t="s">
        <v>97</v>
      </c>
      <c r="B9" s="49"/>
      <c r="D9" s="43" t="s">
        <v>98</v>
      </c>
      <c r="F9" s="16">
        <f>'2-2'!U23</f>
        <v>114293348599</v>
      </c>
      <c r="H9" s="36">
        <f t="shared" ref="H9:H11" si="0">(F9/$F$12)*100</f>
        <v>-2.0905551387229928</v>
      </c>
      <c r="I9" s="26"/>
      <c r="J9" s="36">
        <f t="shared" ref="J9:J11" si="1">F9/59835273343847*100</f>
        <v>0.19101333078601712</v>
      </c>
      <c r="M9" s="27"/>
      <c r="N9" s="27"/>
    </row>
    <row r="10" spans="1:14" ht="21.75" customHeight="1" x14ac:dyDescent="0.2">
      <c r="A10" s="49" t="s">
        <v>100</v>
      </c>
      <c r="B10" s="49"/>
      <c r="D10" s="43" t="s">
        <v>99</v>
      </c>
      <c r="F10" s="16">
        <f>'3-2'!H27</f>
        <v>316086119</v>
      </c>
      <c r="H10" s="36">
        <f t="shared" si="0"/>
        <v>-5.7815740675589847E-3</v>
      </c>
      <c r="I10" s="26"/>
      <c r="J10" s="36">
        <f t="shared" si="1"/>
        <v>5.282605081179994E-4</v>
      </c>
      <c r="M10" s="27"/>
      <c r="N10" s="27"/>
    </row>
    <row r="11" spans="1:14" ht="21.75" customHeight="1" x14ac:dyDescent="0.2">
      <c r="A11" s="49" t="s">
        <v>102</v>
      </c>
      <c r="B11" s="49"/>
      <c r="D11" s="43" t="s">
        <v>101</v>
      </c>
      <c r="F11" s="16">
        <f>'4-2'!F9</f>
        <v>41178729318</v>
      </c>
      <c r="H11" s="36">
        <f t="shared" si="0"/>
        <v>-0.75320572226703719</v>
      </c>
      <c r="I11" s="26"/>
      <c r="J11" s="36">
        <f t="shared" si="1"/>
        <v>6.8820157436841556E-2</v>
      </c>
      <c r="M11" s="27"/>
      <c r="N11" s="27"/>
    </row>
    <row r="12" spans="1:14" ht="21.75" customHeight="1" thickBot="1" x14ac:dyDescent="0.25">
      <c r="A12" s="50" t="s">
        <v>36</v>
      </c>
      <c r="B12" s="50"/>
      <c r="D12" s="22"/>
      <c r="F12" s="18">
        <f>SUM(F8:F11)</f>
        <v>-5467129112357</v>
      </c>
      <c r="H12" s="46">
        <f>SUM(H8:H11)</f>
        <v>100.00000000000001</v>
      </c>
      <c r="I12" s="26"/>
      <c r="J12" s="37">
        <f>SUM(J8:J11)</f>
        <v>-9.1369668873071141</v>
      </c>
      <c r="M12" s="27"/>
      <c r="N12" s="27"/>
    </row>
    <row r="13" spans="1:14" ht="13.5" thickTop="1" x14ac:dyDescent="0.2"/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30"/>
  <sheetViews>
    <sheetView rightToLeft="1" view="pageBreakPreview" topLeftCell="C1" zoomScale="80" zoomScaleNormal="100" zoomScaleSheetLayoutView="80" workbookViewId="0">
      <selection activeCell="Y22" sqref="Y22"/>
    </sheetView>
  </sheetViews>
  <sheetFormatPr defaultRowHeight="12.75" x14ac:dyDescent="0.2"/>
  <cols>
    <col min="1" max="1" width="5.140625" customWidth="1"/>
    <col min="2" max="2" width="28.28515625" customWidth="1"/>
    <col min="3" max="3" width="1.28515625" customWidth="1"/>
    <col min="4" max="4" width="19" bestFit="1" customWidth="1"/>
    <col min="5" max="5" width="1.28515625" customWidth="1"/>
    <col min="6" max="6" width="22.85546875" bestFit="1" customWidth="1"/>
    <col min="7" max="7" width="1.28515625" customWidth="1"/>
    <col min="8" max="8" width="18.85546875" bestFit="1" customWidth="1"/>
    <col min="9" max="9" width="1.28515625" customWidth="1"/>
    <col min="10" max="10" width="22.85546875" bestFit="1" customWidth="1"/>
    <col min="11" max="11" width="1.28515625" customWidth="1"/>
    <col min="12" max="12" width="15.5703125" customWidth="1"/>
    <col min="13" max="13" width="1.28515625" customWidth="1"/>
    <col min="14" max="14" width="19" bestFit="1" customWidth="1"/>
    <col min="15" max="16" width="1.28515625" customWidth="1"/>
    <col min="17" max="17" width="22.7109375" bestFit="1" customWidth="1"/>
    <col min="18" max="18" width="1.28515625" customWidth="1"/>
    <col min="19" max="19" width="15.28515625" bestFit="1" customWidth="1"/>
    <col min="20" max="20" width="1.28515625" customWidth="1"/>
    <col min="21" max="21" width="20.42578125" customWidth="1"/>
    <col min="22" max="22" width="1.28515625" customWidth="1"/>
    <col min="23" max="23" width="18" bestFit="1" customWidth="1"/>
    <col min="24" max="24" width="0.28515625" customWidth="1"/>
    <col min="25" max="25" width="19.140625" bestFit="1" customWidth="1"/>
    <col min="26" max="26" width="13.7109375" bestFit="1" customWidth="1"/>
  </cols>
  <sheetData>
    <row r="1" spans="1:26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6" ht="21.75" customHeight="1" x14ac:dyDescent="0.2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6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6" ht="14.45" customHeight="1" x14ac:dyDescent="0.2"/>
    <row r="5" spans="1:26" ht="24" x14ac:dyDescent="0.2">
      <c r="A5" s="1" t="s">
        <v>103</v>
      </c>
      <c r="B5" s="56" t="s">
        <v>104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6" ht="14.45" customHeight="1" x14ac:dyDescent="0.2">
      <c r="D6" s="52" t="s">
        <v>105</v>
      </c>
      <c r="E6" s="52"/>
      <c r="F6" s="52"/>
      <c r="G6" s="52"/>
      <c r="H6" s="52"/>
      <c r="I6" s="52"/>
      <c r="J6" s="52"/>
      <c r="K6" s="52"/>
      <c r="L6" s="52"/>
      <c r="N6" s="52" t="s">
        <v>106</v>
      </c>
      <c r="O6" s="52"/>
      <c r="P6" s="52"/>
      <c r="Q6" s="52"/>
      <c r="R6" s="52"/>
      <c r="S6" s="52"/>
      <c r="T6" s="52"/>
      <c r="U6" s="52"/>
      <c r="V6" s="52"/>
      <c r="W6" s="52"/>
    </row>
    <row r="7" spans="1:26" ht="14.45" customHeight="1" x14ac:dyDescent="0.2">
      <c r="D7" s="3"/>
      <c r="E7" s="3"/>
      <c r="F7" s="3"/>
      <c r="G7" s="3"/>
      <c r="H7" s="3"/>
      <c r="I7" s="3"/>
      <c r="J7" s="55" t="s">
        <v>36</v>
      </c>
      <c r="K7" s="55"/>
      <c r="L7" s="55"/>
      <c r="N7" s="3"/>
      <c r="O7" s="3"/>
      <c r="P7" s="3"/>
      <c r="Q7" s="3"/>
      <c r="R7" s="3"/>
      <c r="S7" s="3"/>
      <c r="T7" s="3"/>
      <c r="U7" s="55" t="s">
        <v>36</v>
      </c>
      <c r="V7" s="55"/>
      <c r="W7" s="55"/>
    </row>
    <row r="8" spans="1:26" ht="14.45" customHeight="1" x14ac:dyDescent="0.2">
      <c r="A8" s="52" t="s">
        <v>107</v>
      </c>
      <c r="B8" s="52"/>
      <c r="D8" s="2" t="s">
        <v>108</v>
      </c>
      <c r="F8" s="2" t="s">
        <v>109</v>
      </c>
      <c r="H8" s="2" t="s">
        <v>110</v>
      </c>
      <c r="J8" s="2" t="s">
        <v>62</v>
      </c>
      <c r="K8" s="3"/>
      <c r="L8" s="4" t="s">
        <v>93</v>
      </c>
      <c r="N8" s="2" t="s">
        <v>108</v>
      </c>
      <c r="P8" s="52" t="s">
        <v>109</v>
      </c>
      <c r="Q8" s="52"/>
      <c r="S8" s="2" t="s">
        <v>110</v>
      </c>
      <c r="U8" s="4" t="s">
        <v>62</v>
      </c>
      <c r="V8" s="3"/>
      <c r="W8" s="4" t="s">
        <v>93</v>
      </c>
    </row>
    <row r="9" spans="1:26" ht="21.75" customHeight="1" x14ac:dyDescent="0.2">
      <c r="A9" s="53" t="s">
        <v>33</v>
      </c>
      <c r="B9" s="53"/>
      <c r="D9" s="14">
        <v>60451632540</v>
      </c>
      <c r="E9" s="15"/>
      <c r="F9" s="14">
        <v>-110591396096</v>
      </c>
      <c r="G9" s="15"/>
      <c r="H9" s="14">
        <v>-1472322145</v>
      </c>
      <c r="I9" s="15"/>
      <c r="J9" s="32">
        <f>D9+F9+H9</f>
        <v>-51612085701</v>
      </c>
      <c r="L9" s="33">
        <f>(J9/درآمد!$F$12)*100</f>
        <v>0.94404365875216889</v>
      </c>
      <c r="N9" s="14">
        <v>60451632540</v>
      </c>
      <c r="O9" s="15"/>
      <c r="P9" s="59">
        <v>-110591396096</v>
      </c>
      <c r="Q9" s="59"/>
      <c r="R9" s="15"/>
      <c r="S9" s="14">
        <v>-1472322145</v>
      </c>
      <c r="T9" s="15"/>
      <c r="U9" s="14">
        <f>S9+P9+N9</f>
        <v>-51612085701</v>
      </c>
      <c r="W9" s="33">
        <f>U9/-5467129112357*100</f>
        <v>0.94404365875216889</v>
      </c>
      <c r="Y9" s="31"/>
      <c r="Z9" s="28"/>
    </row>
    <row r="10" spans="1:26" ht="21.75" customHeight="1" x14ac:dyDescent="0.2">
      <c r="A10" s="49" t="s">
        <v>21</v>
      </c>
      <c r="B10" s="49"/>
      <c r="D10" s="16">
        <v>0</v>
      </c>
      <c r="E10" s="15"/>
      <c r="F10" s="16">
        <v>-24868945881</v>
      </c>
      <c r="G10" s="15"/>
      <c r="H10" s="16">
        <v>-160573117</v>
      </c>
      <c r="I10" s="15"/>
      <c r="J10" s="32">
        <f t="shared" ref="J10:J25" si="0">D10+F10+H10</f>
        <v>-25029518998</v>
      </c>
      <c r="L10" s="33">
        <f>(J10/درآمد!$F$12)*100</f>
        <v>0.45781832628440011</v>
      </c>
      <c r="N10" s="16">
        <v>0</v>
      </c>
      <c r="O10" s="15"/>
      <c r="P10" s="57">
        <v>-24868945881</v>
      </c>
      <c r="Q10" s="57"/>
      <c r="R10" s="15"/>
      <c r="S10" s="16">
        <v>-160573117</v>
      </c>
      <c r="T10" s="15"/>
      <c r="U10" s="32">
        <f t="shared" ref="U10:U25" si="1">S10+P10+N10</f>
        <v>-25029518998</v>
      </c>
      <c r="W10" s="33">
        <f t="shared" ref="W10:W25" si="2">U10/-5467129112357*100</f>
        <v>0.45781832628440011</v>
      </c>
      <c r="Y10" s="31"/>
    </row>
    <row r="11" spans="1:26" ht="21.75" customHeight="1" x14ac:dyDescent="0.2">
      <c r="A11" s="49" t="s">
        <v>25</v>
      </c>
      <c r="B11" s="49"/>
      <c r="D11" s="16">
        <v>0</v>
      </c>
      <c r="E11" s="15"/>
      <c r="F11" s="16">
        <v>-18287255237</v>
      </c>
      <c r="G11" s="15"/>
      <c r="H11" s="16">
        <v>-704463142</v>
      </c>
      <c r="I11" s="15"/>
      <c r="J11" s="32">
        <f t="shared" si="0"/>
        <v>-18991718379</v>
      </c>
      <c r="L11" s="33">
        <f>(J11/درآمد!$F$12)*100</f>
        <v>0.34738009636674283</v>
      </c>
      <c r="N11" s="16">
        <v>0</v>
      </c>
      <c r="O11" s="15"/>
      <c r="P11" s="57">
        <v>-18287255237</v>
      </c>
      <c r="Q11" s="57"/>
      <c r="R11" s="15"/>
      <c r="S11" s="16">
        <v>-704463142</v>
      </c>
      <c r="T11" s="15"/>
      <c r="U11" s="32">
        <f t="shared" si="1"/>
        <v>-18991718379</v>
      </c>
      <c r="W11" s="33">
        <f t="shared" si="2"/>
        <v>0.34738009636674283</v>
      </c>
      <c r="Y11" s="31"/>
    </row>
    <row r="12" spans="1:26" ht="21.75" customHeight="1" x14ac:dyDescent="0.2">
      <c r="A12" s="49" t="s">
        <v>29</v>
      </c>
      <c r="B12" s="49"/>
      <c r="D12" s="16">
        <v>0</v>
      </c>
      <c r="E12" s="15"/>
      <c r="F12" s="16">
        <v>-11514255860</v>
      </c>
      <c r="G12" s="15"/>
      <c r="H12" s="16">
        <v>-19752639</v>
      </c>
      <c r="I12" s="15"/>
      <c r="J12" s="32">
        <f t="shared" si="0"/>
        <v>-11534008499</v>
      </c>
      <c r="L12" s="33">
        <f>(J12/درآمد!$F$12)*100</f>
        <v>0.21097011360003229</v>
      </c>
      <c r="N12" s="16">
        <v>0</v>
      </c>
      <c r="O12" s="15"/>
      <c r="P12" s="57">
        <v>-11514255860</v>
      </c>
      <c r="Q12" s="57"/>
      <c r="R12" s="15"/>
      <c r="S12" s="16">
        <v>-19752639</v>
      </c>
      <c r="T12" s="15"/>
      <c r="U12" s="32">
        <f t="shared" si="1"/>
        <v>-11534008499</v>
      </c>
      <c r="W12" s="33">
        <f t="shared" si="2"/>
        <v>0.21097011360003229</v>
      </c>
      <c r="Y12" s="31"/>
    </row>
    <row r="13" spans="1:26" ht="21.75" customHeight="1" x14ac:dyDescent="0.2">
      <c r="A13" s="49" t="s">
        <v>28</v>
      </c>
      <c r="B13" s="49"/>
      <c r="D13" s="16">
        <v>0</v>
      </c>
      <c r="E13" s="15"/>
      <c r="F13" s="16">
        <v>-257473795453</v>
      </c>
      <c r="G13" s="15"/>
      <c r="H13" s="16">
        <v>910579705</v>
      </c>
      <c r="I13" s="15"/>
      <c r="J13" s="32">
        <f t="shared" si="0"/>
        <v>-256563215748</v>
      </c>
      <c r="L13" s="33">
        <f>(J13/درآمد!$F$12)*100</f>
        <v>4.6928325721832076</v>
      </c>
      <c r="N13" s="16">
        <v>0</v>
      </c>
      <c r="O13" s="15"/>
      <c r="P13" s="57">
        <v>-257473795453</v>
      </c>
      <c r="Q13" s="57"/>
      <c r="R13" s="15"/>
      <c r="S13" s="16">
        <v>910579705</v>
      </c>
      <c r="T13" s="15"/>
      <c r="U13" s="32">
        <f t="shared" si="1"/>
        <v>-256563215748</v>
      </c>
      <c r="W13" s="33">
        <f t="shared" si="2"/>
        <v>4.6928325721832076</v>
      </c>
      <c r="Y13" s="31"/>
    </row>
    <row r="14" spans="1:26" ht="21.75" customHeight="1" x14ac:dyDescent="0.2">
      <c r="A14" s="49" t="s">
        <v>31</v>
      </c>
      <c r="B14" s="49"/>
      <c r="D14" s="16">
        <v>0</v>
      </c>
      <c r="E14" s="15"/>
      <c r="F14" s="16">
        <v>-529514288090</v>
      </c>
      <c r="G14" s="15"/>
      <c r="H14" s="16">
        <v>426262979</v>
      </c>
      <c r="I14" s="15"/>
      <c r="J14" s="32">
        <f t="shared" si="0"/>
        <v>-529088025111</v>
      </c>
      <c r="L14" s="33">
        <f>(J14/درآمد!$F$12)*100</f>
        <v>9.6776208177549048</v>
      </c>
      <c r="N14" s="16">
        <v>0</v>
      </c>
      <c r="O14" s="15"/>
      <c r="P14" s="57">
        <v>-529514288090</v>
      </c>
      <c r="Q14" s="57"/>
      <c r="R14" s="15"/>
      <c r="S14" s="16">
        <v>426262979</v>
      </c>
      <c r="T14" s="15"/>
      <c r="U14" s="32">
        <f t="shared" si="1"/>
        <v>-529088025111</v>
      </c>
      <c r="W14" s="33">
        <f t="shared" si="2"/>
        <v>9.6776208177549048</v>
      </c>
      <c r="Y14" s="31"/>
    </row>
    <row r="15" spans="1:26" ht="21.75" customHeight="1" x14ac:dyDescent="0.2">
      <c r="A15" s="49" t="s">
        <v>23</v>
      </c>
      <c r="B15" s="49"/>
      <c r="D15" s="16">
        <v>0</v>
      </c>
      <c r="E15" s="15"/>
      <c r="F15" s="16">
        <v>-56719400</v>
      </c>
      <c r="G15" s="15"/>
      <c r="H15" s="16">
        <v>1106197361</v>
      </c>
      <c r="I15" s="15"/>
      <c r="J15" s="32">
        <f t="shared" si="0"/>
        <v>1049477961</v>
      </c>
      <c r="L15" s="33">
        <f>(J15/درآمد!$F$12)*100</f>
        <v>-1.9196143705988808E-2</v>
      </c>
      <c r="N15" s="16">
        <v>0</v>
      </c>
      <c r="O15" s="15"/>
      <c r="P15" s="57">
        <v>-56719400</v>
      </c>
      <c r="Q15" s="57"/>
      <c r="R15" s="15"/>
      <c r="S15" s="16">
        <v>1106197361</v>
      </c>
      <c r="T15" s="15"/>
      <c r="U15" s="32">
        <f t="shared" si="1"/>
        <v>1049477961</v>
      </c>
      <c r="W15" s="33">
        <f t="shared" si="2"/>
        <v>-1.9196143705988808E-2</v>
      </c>
      <c r="Y15" s="31"/>
    </row>
    <row r="16" spans="1:26" ht="21.75" customHeight="1" x14ac:dyDescent="0.2">
      <c r="A16" s="49" t="s">
        <v>30</v>
      </c>
      <c r="B16" s="49"/>
      <c r="D16" s="16">
        <v>0</v>
      </c>
      <c r="E16" s="15"/>
      <c r="F16" s="16">
        <v>4728295669</v>
      </c>
      <c r="G16" s="15"/>
      <c r="H16" s="16">
        <v>0</v>
      </c>
      <c r="I16" s="15"/>
      <c r="J16" s="32">
        <f t="shared" si="0"/>
        <v>4728295669</v>
      </c>
      <c r="L16" s="33">
        <f>(J16/درآمد!$F$12)*100</f>
        <v>-8.6485897293205272E-2</v>
      </c>
      <c r="N16" s="16">
        <v>0</v>
      </c>
      <c r="O16" s="15"/>
      <c r="P16" s="57">
        <v>4728295669</v>
      </c>
      <c r="Q16" s="57"/>
      <c r="R16" s="15"/>
      <c r="S16" s="16">
        <v>0</v>
      </c>
      <c r="T16" s="15"/>
      <c r="U16" s="32">
        <f t="shared" si="1"/>
        <v>4728295669</v>
      </c>
      <c r="W16" s="33">
        <f t="shared" si="2"/>
        <v>-8.6485897293205272E-2</v>
      </c>
      <c r="Y16" s="31"/>
    </row>
    <row r="17" spans="1:25" ht="21.75" customHeight="1" x14ac:dyDescent="0.2">
      <c r="A17" s="49" t="s">
        <v>27</v>
      </c>
      <c r="B17" s="49"/>
      <c r="D17" s="16">
        <v>0</v>
      </c>
      <c r="E17" s="15"/>
      <c r="F17" s="16">
        <v>-789269274</v>
      </c>
      <c r="G17" s="15"/>
      <c r="H17" s="16">
        <v>0</v>
      </c>
      <c r="I17" s="15"/>
      <c r="J17" s="32">
        <f t="shared" si="0"/>
        <v>-789269274</v>
      </c>
      <c r="L17" s="33">
        <f>(J17/درآمد!$F$12)*100</f>
        <v>1.4436631324767243E-2</v>
      </c>
      <c r="N17" s="16">
        <v>0</v>
      </c>
      <c r="O17" s="15"/>
      <c r="P17" s="57">
        <v>-789269274</v>
      </c>
      <c r="Q17" s="57"/>
      <c r="R17" s="15"/>
      <c r="S17" s="16">
        <v>0</v>
      </c>
      <c r="T17" s="15"/>
      <c r="U17" s="32">
        <f t="shared" si="1"/>
        <v>-789269274</v>
      </c>
      <c r="W17" s="33">
        <f t="shared" si="2"/>
        <v>1.4436631324767243E-2</v>
      </c>
      <c r="Y17" s="31"/>
    </row>
    <row r="18" spans="1:25" ht="21.75" customHeight="1" x14ac:dyDescent="0.2">
      <c r="A18" s="49" t="s">
        <v>34</v>
      </c>
      <c r="B18" s="49"/>
      <c r="D18" s="16">
        <v>0</v>
      </c>
      <c r="E18" s="15"/>
      <c r="F18" s="16">
        <v>-324192075376</v>
      </c>
      <c r="G18" s="15"/>
      <c r="H18" s="16">
        <v>0</v>
      </c>
      <c r="I18" s="15"/>
      <c r="J18" s="32">
        <f t="shared" si="0"/>
        <v>-324192075376</v>
      </c>
      <c r="L18" s="33">
        <f>(J18/درآمد!$F$12)*100</f>
        <v>5.929841214893746</v>
      </c>
      <c r="N18" s="16">
        <v>0</v>
      </c>
      <c r="O18" s="15"/>
      <c r="P18" s="57">
        <v>-324192075376</v>
      </c>
      <c r="Q18" s="57"/>
      <c r="R18" s="15"/>
      <c r="S18" s="16">
        <v>0</v>
      </c>
      <c r="T18" s="15"/>
      <c r="U18" s="32">
        <f t="shared" si="1"/>
        <v>-324192075376</v>
      </c>
      <c r="W18" s="33">
        <f t="shared" si="2"/>
        <v>5.929841214893746</v>
      </c>
      <c r="Y18" s="31"/>
    </row>
    <row r="19" spans="1:25" ht="21.75" customHeight="1" x14ac:dyDescent="0.2">
      <c r="A19" s="49" t="s">
        <v>19</v>
      </c>
      <c r="B19" s="49"/>
      <c r="D19" s="16">
        <v>0</v>
      </c>
      <c r="E19" s="15"/>
      <c r="F19" s="16">
        <v>-44609563887</v>
      </c>
      <c r="G19" s="15"/>
      <c r="H19" s="16">
        <v>0</v>
      </c>
      <c r="I19" s="15"/>
      <c r="J19" s="32">
        <f t="shared" si="0"/>
        <v>-44609563887</v>
      </c>
      <c r="L19" s="33">
        <f>(J19/درآمد!$F$12)*100</f>
        <v>0.81595958262942558</v>
      </c>
      <c r="N19" s="16">
        <v>0</v>
      </c>
      <c r="O19" s="15"/>
      <c r="P19" s="57">
        <v>-44609563887</v>
      </c>
      <c r="Q19" s="57"/>
      <c r="R19" s="15"/>
      <c r="S19" s="16">
        <v>0</v>
      </c>
      <c r="T19" s="15"/>
      <c r="U19" s="32">
        <f t="shared" si="1"/>
        <v>-44609563887</v>
      </c>
      <c r="W19" s="33">
        <f t="shared" si="2"/>
        <v>0.81595958262942558</v>
      </c>
      <c r="Y19" s="31"/>
    </row>
    <row r="20" spans="1:25" ht="21.75" customHeight="1" x14ac:dyDescent="0.2">
      <c r="A20" s="49" t="s">
        <v>26</v>
      </c>
      <c r="B20" s="49"/>
      <c r="D20" s="16">
        <v>0</v>
      </c>
      <c r="E20" s="15"/>
      <c r="F20" s="16">
        <v>1362473003</v>
      </c>
      <c r="G20" s="15"/>
      <c r="H20" s="16">
        <v>0</v>
      </c>
      <c r="I20" s="15"/>
      <c r="J20" s="32">
        <f t="shared" si="0"/>
        <v>1362473003</v>
      </c>
      <c r="L20" s="33">
        <f>(J20/درآمد!$F$12)*100</f>
        <v>-2.4921178464955035E-2</v>
      </c>
      <c r="N20" s="16">
        <v>0</v>
      </c>
      <c r="O20" s="15"/>
      <c r="P20" s="57">
        <v>1362473003</v>
      </c>
      <c r="Q20" s="57"/>
      <c r="R20" s="15"/>
      <c r="S20" s="16">
        <v>0</v>
      </c>
      <c r="T20" s="15"/>
      <c r="U20" s="32">
        <f t="shared" si="1"/>
        <v>1362473003</v>
      </c>
      <c r="W20" s="33">
        <f t="shared" si="2"/>
        <v>-2.4921178464955035E-2</v>
      </c>
      <c r="Y20" s="31"/>
    </row>
    <row r="21" spans="1:25" ht="21.75" customHeight="1" x14ac:dyDescent="0.2">
      <c r="A21" s="49" t="s">
        <v>32</v>
      </c>
      <c r="B21" s="49"/>
      <c r="D21" s="16">
        <v>0</v>
      </c>
      <c r="E21" s="15"/>
      <c r="F21" s="16">
        <v>-1746761052</v>
      </c>
      <c r="G21" s="15"/>
      <c r="H21" s="16">
        <v>0</v>
      </c>
      <c r="I21" s="15"/>
      <c r="J21" s="32">
        <f t="shared" si="0"/>
        <v>-1746761052</v>
      </c>
      <c r="L21" s="33">
        <f>(J21/درآمد!$F$12)*100</f>
        <v>3.1950243283113772E-2</v>
      </c>
      <c r="N21" s="16">
        <v>0</v>
      </c>
      <c r="O21" s="15"/>
      <c r="P21" s="57">
        <v>-1746761052</v>
      </c>
      <c r="Q21" s="57"/>
      <c r="R21" s="15"/>
      <c r="S21" s="16">
        <v>0</v>
      </c>
      <c r="T21" s="15"/>
      <c r="U21" s="32">
        <f t="shared" si="1"/>
        <v>-1746761052</v>
      </c>
      <c r="W21" s="33">
        <f t="shared" si="2"/>
        <v>3.1950243283113772E-2</v>
      </c>
      <c r="Y21" s="31"/>
    </row>
    <row r="22" spans="1:25" ht="21.75" customHeight="1" x14ac:dyDescent="0.2">
      <c r="A22" s="49" t="s">
        <v>22</v>
      </c>
      <c r="B22" s="49"/>
      <c r="D22" s="16">
        <v>0</v>
      </c>
      <c r="E22" s="15"/>
      <c r="F22" s="16">
        <v>-252918241026</v>
      </c>
      <c r="G22" s="15"/>
      <c r="H22" s="16">
        <v>0</v>
      </c>
      <c r="I22" s="15"/>
      <c r="J22" s="32">
        <f t="shared" si="0"/>
        <v>-252918241026</v>
      </c>
      <c r="L22" s="33">
        <f>(J22/درآمد!$F$12)*100</f>
        <v>4.626161845242418</v>
      </c>
      <c r="N22" s="16">
        <v>0</v>
      </c>
      <c r="O22" s="15"/>
      <c r="P22" s="57">
        <v>-252918241026</v>
      </c>
      <c r="Q22" s="57"/>
      <c r="R22" s="15"/>
      <c r="S22" s="16">
        <v>0</v>
      </c>
      <c r="T22" s="15"/>
      <c r="U22" s="32">
        <f t="shared" si="1"/>
        <v>-252918241026</v>
      </c>
      <c r="W22" s="33">
        <f t="shared" si="2"/>
        <v>4.626161845242418</v>
      </c>
      <c r="Y22" s="31"/>
    </row>
    <row r="23" spans="1:25" ht="21.75" customHeight="1" x14ac:dyDescent="0.2">
      <c r="A23" s="49" t="s">
        <v>24</v>
      </c>
      <c r="B23" s="49"/>
      <c r="D23" s="16">
        <v>0</v>
      </c>
      <c r="E23" s="15"/>
      <c r="F23" s="16">
        <v>-4145348080796</v>
      </c>
      <c r="G23" s="15"/>
      <c r="H23" s="16">
        <v>0</v>
      </c>
      <c r="I23" s="15"/>
      <c r="J23" s="32">
        <f t="shared" si="0"/>
        <v>-4145348080796</v>
      </c>
      <c r="L23" s="33">
        <f>(J23/درآمد!$F$12)*100</f>
        <v>75.823123902937212</v>
      </c>
      <c r="N23" s="16">
        <v>0</v>
      </c>
      <c r="O23" s="15"/>
      <c r="P23" s="57">
        <v>-4145348080796</v>
      </c>
      <c r="Q23" s="57"/>
      <c r="R23" s="15"/>
      <c r="S23" s="16">
        <v>0</v>
      </c>
      <c r="T23" s="15"/>
      <c r="U23" s="32">
        <f t="shared" si="1"/>
        <v>-4145348080796</v>
      </c>
      <c r="W23" s="33">
        <f t="shared" si="2"/>
        <v>75.823123902937212</v>
      </c>
      <c r="Y23" s="31"/>
    </row>
    <row r="24" spans="1:25" ht="21.75" customHeight="1" x14ac:dyDescent="0.2">
      <c r="A24" s="49" t="s">
        <v>20</v>
      </c>
      <c r="B24" s="49"/>
      <c r="D24" s="16">
        <v>0</v>
      </c>
      <c r="E24" s="15"/>
      <c r="F24" s="16">
        <v>32388736559</v>
      </c>
      <c r="G24" s="15"/>
      <c r="H24" s="16">
        <v>0</v>
      </c>
      <c r="I24" s="15"/>
      <c r="J24" s="32">
        <f t="shared" si="0"/>
        <v>32388736559</v>
      </c>
      <c r="L24" s="33">
        <f>(J24/درآمد!$F$12)*100</f>
        <v>-0.59242677268758526</v>
      </c>
      <c r="N24" s="16">
        <v>0</v>
      </c>
      <c r="O24" s="15"/>
      <c r="P24" s="57">
        <v>32388736559</v>
      </c>
      <c r="Q24" s="57"/>
      <c r="R24" s="15"/>
      <c r="S24" s="16">
        <v>0</v>
      </c>
      <c r="T24" s="15"/>
      <c r="U24" s="32">
        <f t="shared" si="1"/>
        <v>32388736559</v>
      </c>
      <c r="W24" s="33">
        <f t="shared" si="2"/>
        <v>-0.59242677268758526</v>
      </c>
      <c r="Y24" s="31"/>
    </row>
    <row r="25" spans="1:25" ht="21.75" customHeight="1" x14ac:dyDescent="0.2">
      <c r="A25" s="51" t="s">
        <v>35</v>
      </c>
      <c r="B25" s="51"/>
      <c r="D25" s="17">
        <v>0</v>
      </c>
      <c r="E25" s="15"/>
      <c r="F25" s="17">
        <v>-23695738</v>
      </c>
      <c r="G25" s="15"/>
      <c r="H25" s="17">
        <v>0</v>
      </c>
      <c r="I25" s="15"/>
      <c r="J25" s="32">
        <f t="shared" si="0"/>
        <v>-23695738</v>
      </c>
      <c r="L25" s="33">
        <f>(J25/درآمد!$F$12)*100</f>
        <v>4.3342195717386753E-4</v>
      </c>
      <c r="N25" s="17">
        <v>0</v>
      </c>
      <c r="O25" s="15"/>
      <c r="P25" s="57">
        <v>-23695738</v>
      </c>
      <c r="Q25" s="60"/>
      <c r="R25" s="15"/>
      <c r="S25" s="17">
        <v>0</v>
      </c>
      <c r="T25" s="15"/>
      <c r="U25" s="32">
        <f t="shared" si="1"/>
        <v>-23695738</v>
      </c>
      <c r="W25" s="33">
        <f t="shared" si="2"/>
        <v>4.3342195717386753E-4</v>
      </c>
      <c r="Y25" s="31"/>
    </row>
    <row r="26" spans="1:25" ht="21.75" customHeight="1" x14ac:dyDescent="0.2">
      <c r="A26" s="50" t="s">
        <v>36</v>
      </c>
      <c r="B26" s="50"/>
      <c r="D26" s="18">
        <f>SUM(D9:D25)</f>
        <v>60451632540</v>
      </c>
      <c r="E26" s="15"/>
      <c r="F26" s="18">
        <f>SUM(F9:F25)</f>
        <v>-5683454837935</v>
      </c>
      <c r="G26" s="15"/>
      <c r="H26" s="18">
        <f>SUM(H9:H25)</f>
        <v>85929002</v>
      </c>
      <c r="I26" s="15"/>
      <c r="J26" s="41">
        <f>SUM(J9:J25)</f>
        <v>-5622917276393</v>
      </c>
      <c r="L26" s="18">
        <f>SUM(L9:L25)</f>
        <v>102.84954243505757</v>
      </c>
      <c r="N26" s="18">
        <f>SUM(N9:N25)</f>
        <v>60451632540</v>
      </c>
      <c r="O26" s="15"/>
      <c r="P26" s="15"/>
      <c r="Q26" s="18">
        <f>SUM(P9:Q25)</f>
        <v>-5683454837935</v>
      </c>
      <c r="R26" s="15"/>
      <c r="S26" s="18">
        <f>SUM(S9:S25)</f>
        <v>85929002</v>
      </c>
      <c r="T26" s="15"/>
      <c r="U26" s="18">
        <f>SUM(U9:U25)</f>
        <v>-5622917276393</v>
      </c>
      <c r="W26" s="18">
        <f>SUM(W9:W25)</f>
        <v>102.84954243505757</v>
      </c>
    </row>
    <row r="27" spans="1:25" ht="13.5" thickTop="1" x14ac:dyDescent="0.2"/>
    <row r="28" spans="1:25" x14ac:dyDescent="0.2">
      <c r="N28" s="27"/>
      <c r="Q28" s="27"/>
      <c r="S28" s="27"/>
    </row>
    <row r="29" spans="1:25" x14ac:dyDescent="0.2">
      <c r="N29" s="27"/>
      <c r="Q29" s="27"/>
      <c r="S29" s="27"/>
      <c r="U29" s="27"/>
    </row>
    <row r="30" spans="1:25" x14ac:dyDescent="0.2">
      <c r="U30" s="27"/>
    </row>
  </sheetData>
  <mergeCells count="4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5:B25"/>
    <mergeCell ref="P25:Q25"/>
    <mergeCell ref="A26:B26"/>
    <mergeCell ref="A22:B22"/>
    <mergeCell ref="P22:Q22"/>
    <mergeCell ref="A23:B23"/>
    <mergeCell ref="P23:Q23"/>
    <mergeCell ref="A24:B24"/>
    <mergeCell ref="P24:Q24"/>
  </mergeCells>
  <pageMargins left="0.39" right="0.39" top="0.39" bottom="0.39" header="0" footer="0"/>
  <pageSetup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6"/>
  <sheetViews>
    <sheetView rightToLeft="1" view="pageBreakPreview" topLeftCell="C1" zoomScale="93" zoomScaleNormal="100" zoomScaleSheetLayoutView="93" workbookViewId="0">
      <selection activeCell="AB14" sqref="AB14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9" bestFit="1" customWidth="1"/>
    <col min="5" max="5" width="1.28515625" customWidth="1"/>
    <col min="6" max="6" width="15.85546875" bestFit="1" customWidth="1"/>
    <col min="7" max="7" width="1.28515625" customWidth="1"/>
    <col min="8" max="8" width="15.140625" bestFit="1" customWidth="1"/>
    <col min="9" max="9" width="1.28515625" customWidth="1"/>
    <col min="10" max="10" width="16.85546875" bestFit="1" customWidth="1"/>
    <col min="11" max="11" width="1.28515625" customWidth="1"/>
    <col min="12" max="12" width="15.5703125" customWidth="1"/>
    <col min="13" max="13" width="1.28515625" customWidth="1"/>
    <col min="14" max="14" width="16.5703125" bestFit="1" customWidth="1"/>
    <col min="15" max="16" width="1.28515625" customWidth="1"/>
    <col min="17" max="17" width="15.5703125" bestFit="1" customWidth="1"/>
    <col min="18" max="18" width="1.28515625" customWidth="1"/>
    <col min="19" max="19" width="15.140625" bestFit="1" customWidth="1"/>
    <col min="20" max="20" width="1.28515625" customWidth="1"/>
    <col min="21" max="21" width="16.85546875" bestFit="1" customWidth="1"/>
    <col min="22" max="22" width="1.28515625" customWidth="1"/>
    <col min="23" max="23" width="15.5703125" customWidth="1"/>
    <col min="24" max="24" width="0.28515625" customWidth="1"/>
    <col min="25" max="25" width="19.5703125" customWidth="1"/>
  </cols>
  <sheetData>
    <row r="1" spans="1:25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5" ht="21.75" customHeight="1" x14ac:dyDescent="0.2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5" ht="14.45" customHeight="1" x14ac:dyDescent="0.2"/>
    <row r="5" spans="1:25" ht="24" x14ac:dyDescent="0.2">
      <c r="A5" s="1" t="s">
        <v>111</v>
      </c>
      <c r="B5" s="56" t="s">
        <v>112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5" ht="14.45" customHeight="1" x14ac:dyDescent="0.2">
      <c r="D6" s="52" t="s">
        <v>105</v>
      </c>
      <c r="E6" s="52"/>
      <c r="F6" s="52"/>
      <c r="G6" s="52"/>
      <c r="H6" s="52"/>
      <c r="I6" s="52"/>
      <c r="J6" s="52"/>
      <c r="K6" s="52"/>
      <c r="L6" s="52"/>
      <c r="N6" s="52" t="s">
        <v>106</v>
      </c>
      <c r="O6" s="52"/>
      <c r="P6" s="52"/>
      <c r="Q6" s="52"/>
      <c r="R6" s="52"/>
      <c r="S6" s="52"/>
      <c r="T6" s="52"/>
      <c r="U6" s="52"/>
      <c r="V6" s="52"/>
      <c r="W6" s="52"/>
    </row>
    <row r="7" spans="1:25" ht="21" x14ac:dyDescent="0.2">
      <c r="D7" s="3"/>
      <c r="E7" s="3"/>
      <c r="F7" s="3"/>
      <c r="G7" s="3"/>
      <c r="H7" s="3"/>
      <c r="I7" s="3"/>
      <c r="J7" s="55" t="s">
        <v>36</v>
      </c>
      <c r="K7" s="55"/>
      <c r="L7" s="55"/>
      <c r="N7" s="3"/>
      <c r="O7" s="3"/>
      <c r="P7" s="3"/>
      <c r="Q7" s="3"/>
      <c r="R7" s="3"/>
      <c r="S7" s="3"/>
      <c r="T7" s="3"/>
      <c r="U7" s="55" t="s">
        <v>36</v>
      </c>
      <c r="V7" s="55"/>
      <c r="W7" s="55"/>
    </row>
    <row r="8" spans="1:25" ht="21" x14ac:dyDescent="0.2">
      <c r="A8" s="52" t="s">
        <v>42</v>
      </c>
      <c r="B8" s="52"/>
      <c r="D8" s="2" t="s">
        <v>113</v>
      </c>
      <c r="F8" s="2" t="s">
        <v>109</v>
      </c>
      <c r="H8" s="2" t="s">
        <v>110</v>
      </c>
      <c r="J8" s="2" t="s">
        <v>62</v>
      </c>
      <c r="K8" s="3"/>
      <c r="L8" s="4" t="s">
        <v>93</v>
      </c>
      <c r="N8" s="2" t="s">
        <v>113</v>
      </c>
      <c r="P8" s="54" t="s">
        <v>109</v>
      </c>
      <c r="Q8" s="54"/>
      <c r="S8" s="2" t="s">
        <v>110</v>
      </c>
      <c r="U8" s="4" t="s">
        <v>62</v>
      </c>
      <c r="V8" s="3"/>
      <c r="W8" s="4" t="s">
        <v>93</v>
      </c>
    </row>
    <row r="9" spans="1:25" ht="21.75" customHeight="1" x14ac:dyDescent="0.2">
      <c r="A9" s="53" t="s">
        <v>46</v>
      </c>
      <c r="B9" s="53"/>
      <c r="D9" s="14">
        <v>0</v>
      </c>
      <c r="E9" s="15"/>
      <c r="F9" s="14">
        <v>47338690064</v>
      </c>
      <c r="G9" s="15"/>
      <c r="H9" s="14">
        <v>2437317706</v>
      </c>
      <c r="I9" s="15"/>
      <c r="J9" s="32">
        <f>D9+F9+H9</f>
        <v>49776007770</v>
      </c>
      <c r="L9" s="12">
        <f>J9/-5467129112357*100</f>
        <v>-0.91045970832286538</v>
      </c>
      <c r="N9" s="14">
        <v>0</v>
      </c>
      <c r="O9" s="15"/>
      <c r="P9" s="30"/>
      <c r="Q9" s="30">
        <v>47338690064</v>
      </c>
      <c r="R9" s="15"/>
      <c r="S9" s="14">
        <v>2437317706</v>
      </c>
      <c r="T9" s="15"/>
      <c r="U9" s="14">
        <f t="shared" ref="U9:U22" si="0">S9+Q9+N9</f>
        <v>49776007770</v>
      </c>
      <c r="W9" s="38">
        <f>U9/-5467129112357*100</f>
        <v>-0.91045970832286538</v>
      </c>
      <c r="Y9" s="31"/>
    </row>
    <row r="10" spans="1:25" ht="21.75" customHeight="1" x14ac:dyDescent="0.2">
      <c r="A10" s="49" t="s">
        <v>58</v>
      </c>
      <c r="B10" s="49"/>
      <c r="D10" s="16">
        <v>0</v>
      </c>
      <c r="E10" s="15"/>
      <c r="F10" s="16">
        <v>23992952348</v>
      </c>
      <c r="G10" s="15"/>
      <c r="H10" s="16">
        <v>1017293332</v>
      </c>
      <c r="I10" s="15"/>
      <c r="J10" s="32">
        <f t="shared" ref="J10:J22" si="1">D10+F10+H10</f>
        <v>25010245680</v>
      </c>
      <c r="L10" s="33">
        <f t="shared" ref="L10:L22" si="2">J10/-5467129112357*100</f>
        <v>-0.45746579541117749</v>
      </c>
      <c r="N10" s="16">
        <v>0</v>
      </c>
      <c r="O10" s="15"/>
      <c r="P10" s="29"/>
      <c r="Q10" s="29">
        <v>23992952348</v>
      </c>
      <c r="R10" s="15"/>
      <c r="S10" s="16">
        <v>1017293332</v>
      </c>
      <c r="T10" s="15"/>
      <c r="U10" s="32">
        <f t="shared" si="0"/>
        <v>25010245680</v>
      </c>
      <c r="W10" s="38">
        <f t="shared" ref="W10:W22" si="3">U10/-5467129112357*100</f>
        <v>-0.45746579541117749</v>
      </c>
      <c r="Y10" s="31"/>
    </row>
    <row r="11" spans="1:25" ht="21.75" customHeight="1" x14ac:dyDescent="0.2">
      <c r="A11" s="49" t="s">
        <v>53</v>
      </c>
      <c r="B11" s="49"/>
      <c r="D11" s="16">
        <v>0</v>
      </c>
      <c r="E11" s="15"/>
      <c r="F11" s="16">
        <v>0</v>
      </c>
      <c r="G11" s="15"/>
      <c r="H11" s="16">
        <v>49681714</v>
      </c>
      <c r="I11" s="15"/>
      <c r="J11" s="32">
        <f t="shared" si="1"/>
        <v>49681714</v>
      </c>
      <c r="L11" s="33">
        <f t="shared" si="2"/>
        <v>-9.0873496818847071E-4</v>
      </c>
      <c r="N11" s="16">
        <v>0</v>
      </c>
      <c r="O11" s="15"/>
      <c r="P11" s="29"/>
      <c r="Q11" s="29">
        <v>0</v>
      </c>
      <c r="R11" s="15"/>
      <c r="S11" s="16">
        <v>49681714</v>
      </c>
      <c r="T11" s="15"/>
      <c r="U11" s="32">
        <f t="shared" si="0"/>
        <v>49681714</v>
      </c>
      <c r="W11" s="38">
        <f t="shared" si="3"/>
        <v>-9.0873496818847071E-4</v>
      </c>
      <c r="Y11" s="31"/>
    </row>
    <row r="12" spans="1:25" ht="21.75" customHeight="1" x14ac:dyDescent="0.2">
      <c r="A12" s="49" t="s">
        <v>51</v>
      </c>
      <c r="B12" s="49"/>
      <c r="D12" s="16">
        <v>0</v>
      </c>
      <c r="E12" s="15"/>
      <c r="F12" s="16">
        <v>0</v>
      </c>
      <c r="G12" s="15"/>
      <c r="H12" s="16">
        <v>492584938</v>
      </c>
      <c r="I12" s="15"/>
      <c r="J12" s="32">
        <f t="shared" si="1"/>
        <v>492584938</v>
      </c>
      <c r="L12" s="33">
        <f t="shared" si="2"/>
        <v>-9.0099379011672129E-3</v>
      </c>
      <c r="N12" s="16">
        <v>0</v>
      </c>
      <c r="O12" s="15"/>
      <c r="P12" s="29"/>
      <c r="Q12" s="29">
        <v>0</v>
      </c>
      <c r="R12" s="15"/>
      <c r="S12" s="16">
        <v>492584938</v>
      </c>
      <c r="T12" s="15"/>
      <c r="U12" s="32">
        <f t="shared" si="0"/>
        <v>492584938</v>
      </c>
      <c r="W12" s="38">
        <f t="shared" si="3"/>
        <v>-9.0099379011672129E-3</v>
      </c>
      <c r="Y12" s="31"/>
    </row>
    <row r="13" spans="1:25" ht="21.75" customHeight="1" x14ac:dyDescent="0.2">
      <c r="A13" s="49" t="s">
        <v>54</v>
      </c>
      <c r="B13" s="49"/>
      <c r="D13" s="16">
        <v>0</v>
      </c>
      <c r="E13" s="15"/>
      <c r="F13" s="16">
        <v>0</v>
      </c>
      <c r="G13" s="15"/>
      <c r="H13" s="16">
        <v>80911426</v>
      </c>
      <c r="I13" s="15"/>
      <c r="J13" s="32">
        <f t="shared" si="1"/>
        <v>80911426</v>
      </c>
      <c r="L13" s="33">
        <f t="shared" si="2"/>
        <v>-1.4799618654902646E-3</v>
      </c>
      <c r="N13" s="16">
        <v>0</v>
      </c>
      <c r="O13" s="15"/>
      <c r="P13" s="29"/>
      <c r="Q13" s="29">
        <v>0</v>
      </c>
      <c r="R13" s="15"/>
      <c r="S13" s="16">
        <v>80911426</v>
      </c>
      <c r="T13" s="15"/>
      <c r="U13" s="32">
        <f t="shared" si="0"/>
        <v>80911426</v>
      </c>
      <c r="W13" s="38">
        <f t="shared" si="3"/>
        <v>-1.4799618654902646E-3</v>
      </c>
      <c r="Y13" s="31"/>
    </row>
    <row r="14" spans="1:25" ht="21.75" customHeight="1" x14ac:dyDescent="0.2">
      <c r="A14" s="49" t="s">
        <v>45</v>
      </c>
      <c r="B14" s="49"/>
      <c r="D14" s="16">
        <v>0</v>
      </c>
      <c r="E14" s="15"/>
      <c r="F14" s="16">
        <v>0</v>
      </c>
      <c r="G14" s="15"/>
      <c r="H14" s="16">
        <v>66338750</v>
      </c>
      <c r="I14" s="15"/>
      <c r="J14" s="32">
        <f t="shared" si="1"/>
        <v>66338750</v>
      </c>
      <c r="L14" s="33">
        <f t="shared" si="2"/>
        <v>-1.2134110725510177E-3</v>
      </c>
      <c r="N14" s="16">
        <v>0</v>
      </c>
      <c r="O14" s="15"/>
      <c r="P14" s="29"/>
      <c r="Q14" s="29">
        <v>0</v>
      </c>
      <c r="R14" s="15"/>
      <c r="S14" s="16">
        <v>66338750</v>
      </c>
      <c r="T14" s="15"/>
      <c r="U14" s="32">
        <f t="shared" si="0"/>
        <v>66338750</v>
      </c>
      <c r="W14" s="38">
        <f t="shared" si="3"/>
        <v>-1.2134110725510177E-3</v>
      </c>
      <c r="Y14" s="31"/>
    </row>
    <row r="15" spans="1:25" ht="21.75" customHeight="1" x14ac:dyDescent="0.2">
      <c r="A15" s="49" t="s">
        <v>52</v>
      </c>
      <c r="B15" s="49"/>
      <c r="D15" s="16">
        <v>2871000000</v>
      </c>
      <c r="E15" s="15"/>
      <c r="F15" s="16">
        <v>0</v>
      </c>
      <c r="G15" s="15"/>
      <c r="H15" s="16">
        <v>-2587402686</v>
      </c>
      <c r="I15" s="15"/>
      <c r="J15" s="32">
        <f t="shared" si="1"/>
        <v>283597314</v>
      </c>
      <c r="L15" s="33">
        <f t="shared" si="2"/>
        <v>-5.1873169294466316E-3</v>
      </c>
      <c r="N15" s="16">
        <v>2871000000</v>
      </c>
      <c r="O15" s="15"/>
      <c r="P15" s="29"/>
      <c r="Q15" s="29">
        <v>0</v>
      </c>
      <c r="R15" s="15"/>
      <c r="S15" s="16">
        <v>-2587402686</v>
      </c>
      <c r="T15" s="15"/>
      <c r="U15" s="32">
        <f t="shared" si="0"/>
        <v>283597314</v>
      </c>
      <c r="W15" s="38">
        <f t="shared" si="3"/>
        <v>-5.1873169294466316E-3</v>
      </c>
      <c r="Y15" s="31"/>
    </row>
    <row r="16" spans="1:25" ht="21.75" customHeight="1" x14ac:dyDescent="0.2">
      <c r="A16" s="49" t="s">
        <v>49</v>
      </c>
      <c r="B16" s="49"/>
      <c r="D16" s="16">
        <v>0</v>
      </c>
      <c r="E16" s="15"/>
      <c r="F16" s="16">
        <v>1956366165</v>
      </c>
      <c r="G16" s="15"/>
      <c r="H16" s="16">
        <v>490222094</v>
      </c>
      <c r="I16" s="15"/>
      <c r="J16" s="32">
        <f t="shared" si="1"/>
        <v>2446588259</v>
      </c>
      <c r="L16" s="33">
        <f t="shared" si="2"/>
        <v>-4.4750877631006263E-2</v>
      </c>
      <c r="N16" s="16">
        <v>0</v>
      </c>
      <c r="O16" s="15"/>
      <c r="P16" s="29"/>
      <c r="Q16" s="29">
        <v>1956366165</v>
      </c>
      <c r="R16" s="15"/>
      <c r="S16" s="16">
        <v>490222094</v>
      </c>
      <c r="T16" s="15"/>
      <c r="U16" s="32">
        <f t="shared" si="0"/>
        <v>2446588259</v>
      </c>
      <c r="W16" s="38">
        <f t="shared" si="3"/>
        <v>-4.4750877631006263E-2</v>
      </c>
      <c r="Y16" s="31"/>
    </row>
    <row r="17" spans="1:25" ht="21.75" customHeight="1" x14ac:dyDescent="0.2">
      <c r="A17" s="49" t="s">
        <v>48</v>
      </c>
      <c r="B17" s="49"/>
      <c r="D17" s="16">
        <v>12661818084</v>
      </c>
      <c r="E17" s="15"/>
      <c r="F17" s="16">
        <v>265553351</v>
      </c>
      <c r="G17" s="15"/>
      <c r="H17" s="16">
        <v>5510739769</v>
      </c>
      <c r="I17" s="15"/>
      <c r="J17" s="32">
        <f t="shared" si="1"/>
        <v>18438111204</v>
      </c>
      <c r="L17" s="33">
        <f t="shared" si="2"/>
        <v>-0.33725399245328819</v>
      </c>
      <c r="N17" s="16">
        <v>12661818084</v>
      </c>
      <c r="O17" s="15"/>
      <c r="P17" s="29"/>
      <c r="Q17" s="29">
        <v>265553351</v>
      </c>
      <c r="R17" s="15"/>
      <c r="S17" s="16">
        <v>5510739769</v>
      </c>
      <c r="T17" s="15"/>
      <c r="U17" s="32">
        <f t="shared" si="0"/>
        <v>18438111204</v>
      </c>
      <c r="W17" s="38">
        <f t="shared" si="3"/>
        <v>-0.33725399245328819</v>
      </c>
      <c r="Y17" s="31"/>
    </row>
    <row r="18" spans="1:25" ht="21.75" customHeight="1" x14ac:dyDescent="0.2">
      <c r="A18" s="49" t="s">
        <v>55</v>
      </c>
      <c r="B18" s="49"/>
      <c r="D18" s="16">
        <v>0</v>
      </c>
      <c r="E18" s="15"/>
      <c r="F18" s="16">
        <v>1878997622</v>
      </c>
      <c r="G18" s="15"/>
      <c r="H18" s="16">
        <v>14209644</v>
      </c>
      <c r="I18" s="15"/>
      <c r="J18" s="32">
        <f t="shared" si="1"/>
        <v>1893207266</v>
      </c>
      <c r="L18" s="33">
        <f t="shared" si="2"/>
        <v>-3.4628910843186519E-2</v>
      </c>
      <c r="N18" s="16">
        <v>0</v>
      </c>
      <c r="O18" s="15"/>
      <c r="P18" s="29"/>
      <c r="Q18" s="29">
        <v>1878997622</v>
      </c>
      <c r="R18" s="15"/>
      <c r="S18" s="16">
        <v>14209644</v>
      </c>
      <c r="T18" s="15"/>
      <c r="U18" s="32">
        <f t="shared" si="0"/>
        <v>1893207266</v>
      </c>
      <c r="W18" s="38">
        <f t="shared" si="3"/>
        <v>-3.4628910843186519E-2</v>
      </c>
      <c r="Y18" s="31"/>
    </row>
    <row r="19" spans="1:25" ht="21.75" customHeight="1" x14ac:dyDescent="0.2">
      <c r="A19" s="49" t="s">
        <v>56</v>
      </c>
      <c r="B19" s="49"/>
      <c r="D19" s="16">
        <v>0</v>
      </c>
      <c r="E19" s="15"/>
      <c r="F19" s="16">
        <v>0</v>
      </c>
      <c r="G19" s="15"/>
      <c r="H19" s="16">
        <v>127699532</v>
      </c>
      <c r="I19" s="15"/>
      <c r="J19" s="32">
        <f t="shared" si="1"/>
        <v>127699532</v>
      </c>
      <c r="L19" s="33">
        <f t="shared" si="2"/>
        <v>-2.335769457344056E-3</v>
      </c>
      <c r="N19" s="16">
        <v>0</v>
      </c>
      <c r="O19" s="15"/>
      <c r="P19" s="29"/>
      <c r="Q19" s="29">
        <v>0</v>
      </c>
      <c r="R19" s="15"/>
      <c r="S19" s="16">
        <v>127699532</v>
      </c>
      <c r="T19" s="15"/>
      <c r="U19" s="32">
        <f t="shared" si="0"/>
        <v>127699532</v>
      </c>
      <c r="W19" s="38">
        <f t="shared" si="3"/>
        <v>-2.335769457344056E-3</v>
      </c>
      <c r="Y19" s="31"/>
    </row>
    <row r="20" spans="1:25" ht="21.75" customHeight="1" x14ac:dyDescent="0.2">
      <c r="A20" s="49" t="s">
        <v>50</v>
      </c>
      <c r="B20" s="49"/>
      <c r="D20" s="16">
        <v>0</v>
      </c>
      <c r="E20" s="15"/>
      <c r="F20" s="16">
        <v>0</v>
      </c>
      <c r="G20" s="15"/>
      <c r="H20" s="16">
        <v>364940263</v>
      </c>
      <c r="I20" s="15"/>
      <c r="J20" s="32">
        <f t="shared" si="1"/>
        <v>364940263</v>
      </c>
      <c r="L20" s="33">
        <f t="shared" si="2"/>
        <v>-6.6751718406493996E-3</v>
      </c>
      <c r="N20" s="16">
        <v>0</v>
      </c>
      <c r="O20" s="15"/>
      <c r="P20" s="29"/>
      <c r="Q20" s="29">
        <v>0</v>
      </c>
      <c r="R20" s="15"/>
      <c r="S20" s="16">
        <v>364940263</v>
      </c>
      <c r="T20" s="15"/>
      <c r="U20" s="32">
        <f t="shared" si="0"/>
        <v>364940263</v>
      </c>
      <c r="W20" s="38">
        <f t="shared" si="3"/>
        <v>-6.6751718406493996E-3</v>
      </c>
      <c r="Y20" s="31"/>
    </row>
    <row r="21" spans="1:25" ht="21.75" customHeight="1" x14ac:dyDescent="0.2">
      <c r="A21" s="49" t="s">
        <v>57</v>
      </c>
      <c r="B21" s="49"/>
      <c r="D21" s="16">
        <v>0</v>
      </c>
      <c r="E21" s="15"/>
      <c r="F21" s="16">
        <v>5914514285</v>
      </c>
      <c r="G21" s="15"/>
      <c r="H21" s="16">
        <v>0</v>
      </c>
      <c r="I21" s="15"/>
      <c r="J21" s="32">
        <f t="shared" si="1"/>
        <v>5914514285</v>
      </c>
      <c r="L21" s="33">
        <f t="shared" si="2"/>
        <v>-0.10818318286341189</v>
      </c>
      <c r="N21" s="16">
        <v>0</v>
      </c>
      <c r="O21" s="15"/>
      <c r="P21" s="29"/>
      <c r="Q21" s="29">
        <v>5914514285</v>
      </c>
      <c r="R21" s="15"/>
      <c r="S21" s="16">
        <v>0</v>
      </c>
      <c r="T21" s="15"/>
      <c r="U21" s="32">
        <f t="shared" si="0"/>
        <v>5914514285</v>
      </c>
      <c r="W21" s="38">
        <f t="shared" si="3"/>
        <v>-0.10818318286341189</v>
      </c>
      <c r="Y21" s="31"/>
    </row>
    <row r="22" spans="1:25" ht="21.75" customHeight="1" x14ac:dyDescent="0.2">
      <c r="A22" s="51" t="s">
        <v>47</v>
      </c>
      <c r="B22" s="51"/>
      <c r="D22" s="17">
        <v>0</v>
      </c>
      <c r="E22" s="15"/>
      <c r="F22" s="17">
        <v>9348920198</v>
      </c>
      <c r="G22" s="15"/>
      <c r="H22" s="17">
        <v>0</v>
      </c>
      <c r="I22" s="15"/>
      <c r="J22" s="44">
        <f t="shared" si="1"/>
        <v>9348920198</v>
      </c>
      <c r="L22" s="33">
        <f t="shared" si="2"/>
        <v>-0.17100236716321987</v>
      </c>
      <c r="N22" s="17">
        <v>0</v>
      </c>
      <c r="O22" s="15"/>
      <c r="P22" s="29"/>
      <c r="Q22" s="29">
        <v>9348920198</v>
      </c>
      <c r="R22" s="15"/>
      <c r="S22" s="17">
        <v>0</v>
      </c>
      <c r="T22" s="15"/>
      <c r="U22" s="32">
        <f t="shared" si="0"/>
        <v>9348920198</v>
      </c>
      <c r="W22" s="38">
        <f t="shared" si="3"/>
        <v>-0.17100236716321987</v>
      </c>
      <c r="Y22" s="31"/>
    </row>
    <row r="23" spans="1:25" ht="21.75" customHeight="1" x14ac:dyDescent="0.2">
      <c r="A23" s="50" t="s">
        <v>36</v>
      </c>
      <c r="B23" s="50"/>
      <c r="D23" s="18">
        <f>SUM(D9:D22)</f>
        <v>15532818084</v>
      </c>
      <c r="E23" s="15"/>
      <c r="F23" s="18">
        <f>SUM(F9:F22)</f>
        <v>90695994033</v>
      </c>
      <c r="G23" s="15"/>
      <c r="H23" s="18">
        <f>SUM(H9:H22)</f>
        <v>8064536482</v>
      </c>
      <c r="I23" s="15"/>
      <c r="J23" s="41">
        <f>SUM(J9:J22)</f>
        <v>114293348599</v>
      </c>
      <c r="L23" s="13">
        <f>SUM(L9:L22)</f>
        <v>-2.0905551387229928</v>
      </c>
      <c r="N23" s="18">
        <f>SUM(N9:N22)</f>
        <v>15532818084</v>
      </c>
      <c r="O23" s="15"/>
      <c r="P23" s="15"/>
      <c r="Q23" s="18">
        <f>SUM(P9:Q22)</f>
        <v>90695994033</v>
      </c>
      <c r="R23" s="15"/>
      <c r="S23" s="18">
        <f>SUM(S9:S22)</f>
        <v>8064536482</v>
      </c>
      <c r="T23" s="15"/>
      <c r="U23" s="18">
        <f>SUM(U9:U22)</f>
        <v>114293348599</v>
      </c>
      <c r="W23" s="13">
        <f>SUM(W9:W22)</f>
        <v>-2.0905551387229928</v>
      </c>
    </row>
    <row r="25" spans="1:25" x14ac:dyDescent="0.2">
      <c r="N25" s="27"/>
      <c r="Q25" s="27"/>
      <c r="S25" s="27"/>
      <c r="U25" s="27"/>
    </row>
    <row r="26" spans="1:25" x14ac:dyDescent="0.2">
      <c r="N26" s="27"/>
      <c r="Q26" s="27"/>
      <c r="S26" s="27"/>
      <c r="U26" s="27"/>
    </row>
  </sheetData>
  <mergeCells count="25">
    <mergeCell ref="A1:W1"/>
    <mergeCell ref="A2:W2"/>
    <mergeCell ref="A3:W3"/>
    <mergeCell ref="B5:W5"/>
    <mergeCell ref="D6:L6"/>
    <mergeCell ref="N6:W6"/>
    <mergeCell ref="A10:B10"/>
    <mergeCell ref="A11:B11"/>
    <mergeCell ref="A12:B12"/>
    <mergeCell ref="J7:L7"/>
    <mergeCell ref="U7:W7"/>
    <mergeCell ref="A8:B8"/>
    <mergeCell ref="P8:Q8"/>
    <mergeCell ref="A9:B9"/>
    <mergeCell ref="A16:B16"/>
    <mergeCell ref="A17:B17"/>
    <mergeCell ref="A18:B18"/>
    <mergeCell ref="A13:B13"/>
    <mergeCell ref="A14:B14"/>
    <mergeCell ref="A15:B15"/>
    <mergeCell ref="A22:B22"/>
    <mergeCell ref="A23:B23"/>
    <mergeCell ref="A19:B19"/>
    <mergeCell ref="A20:B20"/>
    <mergeCell ref="A21:B21"/>
  </mergeCells>
  <pageMargins left="0.39" right="0.39" top="0.39" bottom="0.39" header="0" footer="0"/>
  <pageSetup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7"/>
  <sheetViews>
    <sheetView rightToLeft="1" view="pageBreakPreview" zoomScale="90" zoomScaleNormal="100" zoomScaleSheetLayoutView="90" workbookViewId="0">
      <selection activeCell="O18" sqref="O18"/>
    </sheetView>
  </sheetViews>
  <sheetFormatPr defaultRowHeight="12.75" x14ac:dyDescent="0.2"/>
  <cols>
    <col min="1" max="1" width="5.140625" customWidth="1"/>
    <col min="2" max="2" width="49.71093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75" customHeight="1" x14ac:dyDescent="0.2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45" customHeight="1" x14ac:dyDescent="0.2"/>
    <row r="5" spans="1:10" ht="14.45" customHeight="1" x14ac:dyDescent="0.2">
      <c r="A5" s="1" t="s">
        <v>99</v>
      </c>
      <c r="B5" s="56" t="s">
        <v>114</v>
      </c>
      <c r="C5" s="56"/>
      <c r="D5" s="56"/>
      <c r="E5" s="56"/>
      <c r="F5" s="56"/>
      <c r="G5" s="56"/>
      <c r="H5" s="56"/>
      <c r="I5" s="56"/>
      <c r="J5" s="56"/>
    </row>
    <row r="6" spans="1:10" ht="21" x14ac:dyDescent="0.2">
      <c r="D6" s="52" t="s">
        <v>105</v>
      </c>
      <c r="E6" s="52"/>
      <c r="F6" s="52"/>
      <c r="H6" s="52" t="s">
        <v>106</v>
      </c>
      <c r="I6" s="52"/>
      <c r="J6" s="52"/>
    </row>
    <row r="7" spans="1:10" ht="42" x14ac:dyDescent="0.2">
      <c r="A7" s="52" t="s">
        <v>115</v>
      </c>
      <c r="B7" s="52"/>
      <c r="D7" s="39" t="s">
        <v>116</v>
      </c>
      <c r="E7" s="3"/>
      <c r="F7" s="39" t="s">
        <v>117</v>
      </c>
      <c r="H7" s="39" t="s">
        <v>116</v>
      </c>
      <c r="I7" s="3"/>
      <c r="J7" s="39" t="s">
        <v>117</v>
      </c>
    </row>
    <row r="8" spans="1:10" ht="21.75" customHeight="1" x14ac:dyDescent="0.2">
      <c r="A8" s="53" t="s">
        <v>65</v>
      </c>
      <c r="B8" s="53"/>
      <c r="D8" s="20">
        <v>363132</v>
      </c>
      <c r="E8" s="11"/>
      <c r="F8" s="35">
        <f>(D8/$D$27)*100</f>
        <v>0.11488388074390574</v>
      </c>
      <c r="G8" s="11"/>
      <c r="H8" s="20">
        <v>363132</v>
      </c>
      <c r="I8" s="11"/>
      <c r="J8" s="35">
        <f>(H8/$H$27)*100</f>
        <v>0.11488388074390574</v>
      </c>
    </row>
    <row r="9" spans="1:10" ht="21.75" customHeight="1" x14ac:dyDescent="0.2">
      <c r="A9" s="49" t="s">
        <v>69</v>
      </c>
      <c r="B9" s="49"/>
      <c r="D9" s="20">
        <v>31760</v>
      </c>
      <c r="E9" s="11"/>
      <c r="F9" s="35">
        <f t="shared" ref="F9:F26" si="0">(D9/$D$27)*100</f>
        <v>1.0047894573946793E-2</v>
      </c>
      <c r="G9" s="11"/>
      <c r="H9" s="20">
        <v>31760</v>
      </c>
      <c r="I9" s="11"/>
      <c r="J9" s="35">
        <f>(H9/$H$27)*100</f>
        <v>1.0047894573946793E-2</v>
      </c>
    </row>
    <row r="10" spans="1:10" ht="21.75" customHeight="1" x14ac:dyDescent="0.2">
      <c r="A10" s="49" t="s">
        <v>70</v>
      </c>
      <c r="B10" s="49"/>
      <c r="D10" s="20">
        <v>387798</v>
      </c>
      <c r="E10" s="11"/>
      <c r="F10" s="35">
        <f t="shared" si="0"/>
        <v>0.122687450251493</v>
      </c>
      <c r="G10" s="11"/>
      <c r="H10" s="20">
        <v>387798</v>
      </c>
      <c r="I10" s="11"/>
      <c r="J10" s="35">
        <f t="shared" ref="J10:J26" si="1">(H10/$H$27)*100</f>
        <v>0.122687450251493</v>
      </c>
    </row>
    <row r="11" spans="1:10" ht="21.75" customHeight="1" x14ac:dyDescent="0.2">
      <c r="A11" s="49" t="s">
        <v>72</v>
      </c>
      <c r="B11" s="49"/>
      <c r="D11" s="20">
        <v>92324</v>
      </c>
      <c r="E11" s="11"/>
      <c r="F11" s="35">
        <f t="shared" si="0"/>
        <v>2.9208495549277822E-2</v>
      </c>
      <c r="G11" s="11"/>
      <c r="H11" s="20">
        <v>92324</v>
      </c>
      <c r="I11" s="11"/>
      <c r="J11" s="35">
        <f t="shared" si="1"/>
        <v>2.9208495549277822E-2</v>
      </c>
    </row>
    <row r="12" spans="1:10" ht="21.75" customHeight="1" x14ac:dyDescent="0.2">
      <c r="A12" s="49" t="s">
        <v>73</v>
      </c>
      <c r="B12" s="49"/>
      <c r="D12" s="20">
        <v>168199</v>
      </c>
      <c r="E12" s="11"/>
      <c r="F12" s="35">
        <f t="shared" si="0"/>
        <v>5.3213029579448255E-2</v>
      </c>
      <c r="G12" s="11"/>
      <c r="H12" s="20">
        <v>168199</v>
      </c>
      <c r="I12" s="11"/>
      <c r="J12" s="35">
        <f t="shared" si="1"/>
        <v>5.3213029579448255E-2</v>
      </c>
    </row>
    <row r="13" spans="1:10" ht="21.75" customHeight="1" x14ac:dyDescent="0.2">
      <c r="A13" s="49" t="s">
        <v>74</v>
      </c>
      <c r="B13" s="49"/>
      <c r="D13" s="20">
        <v>11222</v>
      </c>
      <c r="E13" s="11"/>
      <c r="F13" s="35">
        <f t="shared" si="0"/>
        <v>3.550298265391401E-3</v>
      </c>
      <c r="G13" s="11"/>
      <c r="H13" s="20">
        <v>11222</v>
      </c>
      <c r="I13" s="11"/>
      <c r="J13" s="35">
        <f t="shared" si="1"/>
        <v>3.550298265391401E-3</v>
      </c>
    </row>
    <row r="14" spans="1:10" ht="21.75" customHeight="1" x14ac:dyDescent="0.2">
      <c r="A14" s="49" t="s">
        <v>75</v>
      </c>
      <c r="B14" s="49"/>
      <c r="D14" s="20">
        <v>138061037</v>
      </c>
      <c r="E14" s="11"/>
      <c r="F14" s="35">
        <f t="shared" si="0"/>
        <v>43.678298002070761</v>
      </c>
      <c r="G14" s="11"/>
      <c r="H14" s="20">
        <v>138061037</v>
      </c>
      <c r="I14" s="11"/>
      <c r="J14" s="35">
        <f t="shared" si="1"/>
        <v>43.678298002070761</v>
      </c>
    </row>
    <row r="15" spans="1:10" ht="21.75" customHeight="1" x14ac:dyDescent="0.2">
      <c r="A15" s="49" t="s">
        <v>76</v>
      </c>
      <c r="B15" s="49"/>
      <c r="D15" s="20">
        <v>691168</v>
      </c>
      <c r="E15" s="11"/>
      <c r="F15" s="35">
        <f t="shared" si="0"/>
        <v>0.21866445834022846</v>
      </c>
      <c r="G15" s="11"/>
      <c r="H15" s="20">
        <v>691168</v>
      </c>
      <c r="I15" s="11"/>
      <c r="J15" s="35">
        <f t="shared" si="1"/>
        <v>0.21866445834022846</v>
      </c>
    </row>
    <row r="16" spans="1:10" ht="21.75" customHeight="1" x14ac:dyDescent="0.2">
      <c r="A16" s="49" t="s">
        <v>77</v>
      </c>
      <c r="B16" s="49"/>
      <c r="D16" s="20">
        <v>18078600</v>
      </c>
      <c r="E16" s="11"/>
      <c r="F16" s="35">
        <f t="shared" si="0"/>
        <v>5.7195172180275335</v>
      </c>
      <c r="G16" s="11"/>
      <c r="H16" s="20">
        <v>18078600</v>
      </c>
      <c r="I16" s="11"/>
      <c r="J16" s="35">
        <f t="shared" si="1"/>
        <v>5.7195172180275335</v>
      </c>
    </row>
    <row r="17" spans="1:10" ht="21.75" customHeight="1" x14ac:dyDescent="0.2">
      <c r="A17" s="49" t="s">
        <v>78</v>
      </c>
      <c r="B17" s="49"/>
      <c r="D17" s="20">
        <v>4231</v>
      </c>
      <c r="E17" s="11"/>
      <c r="F17" s="35">
        <f t="shared" si="0"/>
        <v>1.3385592551123703E-3</v>
      </c>
      <c r="G17" s="11"/>
      <c r="H17" s="20">
        <v>4231</v>
      </c>
      <c r="I17" s="11"/>
      <c r="J17" s="35">
        <f t="shared" si="1"/>
        <v>1.3385592551123703E-3</v>
      </c>
    </row>
    <row r="18" spans="1:10" ht="21.75" customHeight="1" x14ac:dyDescent="0.2">
      <c r="A18" s="49" t="s">
        <v>79</v>
      </c>
      <c r="B18" s="49"/>
      <c r="D18" s="20">
        <v>56687</v>
      </c>
      <c r="E18" s="11"/>
      <c r="F18" s="35">
        <f t="shared" si="0"/>
        <v>1.7934036514903079E-2</v>
      </c>
      <c r="G18" s="11"/>
      <c r="H18" s="20">
        <v>56687</v>
      </c>
      <c r="I18" s="11"/>
      <c r="J18" s="35">
        <f t="shared" si="1"/>
        <v>1.7934036514903079E-2</v>
      </c>
    </row>
    <row r="19" spans="1:10" ht="21.75" customHeight="1" x14ac:dyDescent="0.2">
      <c r="A19" s="49" t="s">
        <v>80</v>
      </c>
      <c r="B19" s="49"/>
      <c r="D19" s="20">
        <v>4213</v>
      </c>
      <c r="E19" s="11"/>
      <c r="F19" s="35">
        <f t="shared" si="0"/>
        <v>1.3328646045351962E-3</v>
      </c>
      <c r="G19" s="11"/>
      <c r="H19" s="20">
        <v>4213</v>
      </c>
      <c r="I19" s="11"/>
      <c r="J19" s="35">
        <f t="shared" si="1"/>
        <v>1.3328646045351962E-3</v>
      </c>
    </row>
    <row r="20" spans="1:10" ht="21.75" customHeight="1" x14ac:dyDescent="0.2">
      <c r="A20" s="49" t="s">
        <v>81</v>
      </c>
      <c r="B20" s="49"/>
      <c r="D20" s="20">
        <v>44302</v>
      </c>
      <c r="E20" s="11"/>
      <c r="F20" s="35">
        <f t="shared" si="0"/>
        <v>1.4015800548330943E-2</v>
      </c>
      <c r="G20" s="11"/>
      <c r="H20" s="20">
        <v>44302</v>
      </c>
      <c r="I20" s="11"/>
      <c r="J20" s="35">
        <f t="shared" si="1"/>
        <v>1.4015800548330943E-2</v>
      </c>
    </row>
    <row r="21" spans="1:10" ht="21.75" customHeight="1" x14ac:dyDescent="0.2">
      <c r="A21" s="49" t="s">
        <v>82</v>
      </c>
      <c r="B21" s="49"/>
      <c r="D21" s="20">
        <v>374452</v>
      </c>
      <c r="E21" s="11"/>
      <c r="F21" s="35">
        <f t="shared" si="0"/>
        <v>0.1184651832179951</v>
      </c>
      <c r="G21" s="11"/>
      <c r="H21" s="20">
        <v>374452</v>
      </c>
      <c r="I21" s="11"/>
      <c r="J21" s="35">
        <f t="shared" si="1"/>
        <v>0.1184651832179951</v>
      </c>
    </row>
    <row r="22" spans="1:10" ht="21.75" customHeight="1" x14ac:dyDescent="0.2">
      <c r="A22" s="49" t="s">
        <v>83</v>
      </c>
      <c r="B22" s="49"/>
      <c r="D22" s="20">
        <v>154750198</v>
      </c>
      <c r="E22" s="11"/>
      <c r="F22" s="35">
        <f t="shared" si="0"/>
        <v>48.95823913102619</v>
      </c>
      <c r="G22" s="11"/>
      <c r="H22" s="20">
        <v>154750198</v>
      </c>
      <c r="I22" s="11"/>
      <c r="J22" s="35">
        <f t="shared" si="1"/>
        <v>48.95823913102619</v>
      </c>
    </row>
    <row r="23" spans="1:10" ht="21.75" customHeight="1" x14ac:dyDescent="0.2">
      <c r="A23" s="49" t="s">
        <v>84</v>
      </c>
      <c r="B23" s="49"/>
      <c r="D23" s="20">
        <v>344096</v>
      </c>
      <c r="E23" s="11"/>
      <c r="F23" s="35">
        <f t="shared" si="0"/>
        <v>0.10886147138906786</v>
      </c>
      <c r="G23" s="11"/>
      <c r="H23" s="20">
        <v>344096</v>
      </c>
      <c r="I23" s="11"/>
      <c r="J23" s="35">
        <f t="shared" si="1"/>
        <v>0.10886147138906786</v>
      </c>
    </row>
    <row r="24" spans="1:10" ht="21.75" customHeight="1" x14ac:dyDescent="0.2">
      <c r="A24" s="49" t="s">
        <v>85</v>
      </c>
      <c r="B24" s="49"/>
      <c r="D24" s="20">
        <v>206814</v>
      </c>
      <c r="E24" s="11"/>
      <c r="F24" s="35">
        <f t="shared" si="0"/>
        <v>6.5429636914868763E-2</v>
      </c>
      <c r="G24" s="11"/>
      <c r="H24" s="20">
        <v>206814</v>
      </c>
      <c r="I24" s="11"/>
      <c r="J24" s="35">
        <f t="shared" si="1"/>
        <v>6.5429636914868763E-2</v>
      </c>
    </row>
    <row r="25" spans="1:10" ht="21.75" customHeight="1" x14ac:dyDescent="0.2">
      <c r="A25" s="49" t="s">
        <v>86</v>
      </c>
      <c r="B25" s="49"/>
      <c r="D25" s="20">
        <v>257810</v>
      </c>
      <c r="E25" s="11"/>
      <c r="F25" s="35">
        <f t="shared" si="0"/>
        <v>8.1563214738955364E-2</v>
      </c>
      <c r="G25" s="11"/>
      <c r="H25" s="20">
        <v>257810</v>
      </c>
      <c r="I25" s="11"/>
      <c r="J25" s="35">
        <f t="shared" si="1"/>
        <v>8.1563214738955364E-2</v>
      </c>
    </row>
    <row r="26" spans="1:10" ht="21.75" customHeight="1" x14ac:dyDescent="0.2">
      <c r="A26" s="51" t="s">
        <v>87</v>
      </c>
      <c r="B26" s="51"/>
      <c r="D26" s="20">
        <v>2158076</v>
      </c>
      <c r="E26" s="11"/>
      <c r="F26" s="35">
        <f t="shared" si="0"/>
        <v>0.68274937438806038</v>
      </c>
      <c r="G26" s="11"/>
      <c r="H26" s="20">
        <v>2158076</v>
      </c>
      <c r="I26" s="11"/>
      <c r="J26" s="35">
        <f t="shared" si="1"/>
        <v>0.68274937438806038</v>
      </c>
    </row>
    <row r="27" spans="1:10" ht="21.75" customHeight="1" x14ac:dyDescent="0.2">
      <c r="A27" s="50" t="s">
        <v>36</v>
      </c>
      <c r="B27" s="50"/>
      <c r="D27" s="40">
        <f>SUM(D8:D26)</f>
        <v>316086119</v>
      </c>
      <c r="E27" s="11"/>
      <c r="F27" s="40">
        <f>SUM(F8:F26)</f>
        <v>100</v>
      </c>
      <c r="G27" s="11"/>
      <c r="H27" s="40">
        <f>SUM(H8:H26)</f>
        <v>316086119</v>
      </c>
      <c r="I27" s="11"/>
      <c r="J27" s="40">
        <f>SUM(J8:J26)</f>
        <v>100</v>
      </c>
    </row>
  </sheetData>
  <mergeCells count="27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7:B27"/>
    <mergeCell ref="A22:B22"/>
    <mergeCell ref="A23:B23"/>
    <mergeCell ref="A24:B24"/>
    <mergeCell ref="A25:B25"/>
    <mergeCell ref="A26:B26"/>
  </mergeCells>
  <pageMargins left="0.39" right="0.39" top="0.39" bottom="0.39" header="0" footer="0"/>
  <pageSetup scale="9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view="pageBreakPreview" zoomScaleNormal="100" zoomScaleSheetLayoutView="100" workbookViewId="0">
      <selection activeCell="I25" sqref="I2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8" t="s">
        <v>0</v>
      </c>
      <c r="B1" s="48"/>
      <c r="C1" s="48"/>
      <c r="D1" s="48"/>
      <c r="E1" s="48"/>
      <c r="F1" s="48"/>
    </row>
    <row r="2" spans="1:6" ht="21.75" customHeight="1" x14ac:dyDescent="0.2">
      <c r="A2" s="48" t="s">
        <v>88</v>
      </c>
      <c r="B2" s="48"/>
      <c r="C2" s="48"/>
      <c r="D2" s="48"/>
      <c r="E2" s="48"/>
      <c r="F2" s="48"/>
    </row>
    <row r="3" spans="1:6" ht="21.75" customHeight="1" x14ac:dyDescent="0.2">
      <c r="A3" s="48" t="s">
        <v>2</v>
      </c>
      <c r="B3" s="48"/>
      <c r="C3" s="48"/>
      <c r="D3" s="48"/>
      <c r="E3" s="48"/>
      <c r="F3" s="48"/>
    </row>
    <row r="4" spans="1:6" ht="14.45" customHeight="1" x14ac:dyDescent="0.2"/>
    <row r="5" spans="1:6" ht="29.1" customHeight="1" x14ac:dyDescent="0.2">
      <c r="A5" s="1" t="s">
        <v>101</v>
      </c>
      <c r="B5" s="56" t="s">
        <v>102</v>
      </c>
      <c r="C5" s="56"/>
      <c r="D5" s="56"/>
      <c r="E5" s="56"/>
      <c r="F5" s="56"/>
    </row>
    <row r="6" spans="1:6" ht="14.45" customHeight="1" x14ac:dyDescent="0.2">
      <c r="A6" s="11"/>
      <c r="B6" s="11"/>
      <c r="C6" s="11"/>
      <c r="D6" s="2" t="s">
        <v>105</v>
      </c>
      <c r="E6" s="11"/>
      <c r="F6" s="2" t="s">
        <v>9</v>
      </c>
    </row>
    <row r="7" spans="1:6" ht="14.45" customHeight="1" x14ac:dyDescent="0.2">
      <c r="A7" s="52" t="s">
        <v>102</v>
      </c>
      <c r="B7" s="52"/>
      <c r="C7" s="11"/>
      <c r="D7" s="4" t="s">
        <v>62</v>
      </c>
      <c r="E7" s="11"/>
      <c r="F7" s="4" t="s">
        <v>62</v>
      </c>
    </row>
    <row r="8" spans="1:6" ht="21.75" customHeight="1" x14ac:dyDescent="0.2">
      <c r="A8" s="61" t="s">
        <v>102</v>
      </c>
      <c r="B8" s="61"/>
      <c r="C8" s="11"/>
      <c r="D8" s="19">
        <v>41178729318</v>
      </c>
      <c r="E8" s="11"/>
      <c r="F8" s="19">
        <v>41178729318</v>
      </c>
    </row>
    <row r="9" spans="1:6" ht="21.75" customHeight="1" x14ac:dyDescent="0.2">
      <c r="A9" s="50" t="s">
        <v>36</v>
      </c>
      <c r="B9" s="50"/>
      <c r="C9" s="11"/>
      <c r="D9" s="22">
        <f>SUM(D8)</f>
        <v>41178729318</v>
      </c>
      <c r="E9" s="11"/>
      <c r="F9" s="22">
        <f>SUM(F8)</f>
        <v>41178729318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0</vt:lpstr>
      <vt:lpstr>سهام</vt:lpstr>
      <vt:lpstr>واحدهای صندوق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'0'!Print_Area</vt:lpstr>
      <vt:lpstr>'1-2'!Print_Area</vt:lpstr>
      <vt:lpstr>'2-2'!Print_Area</vt:lpstr>
      <vt:lpstr>'3-2'!Print_Area</vt:lpstr>
      <vt:lpstr>'4-2'!Print_Area</vt:lpstr>
      <vt:lpstr>درآمد!Print_Area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سپرده بانکی'!Print_Area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Ali Solgi</dc:creator>
  <dc:description/>
  <cp:lastModifiedBy>Mohammad Nikomaram</cp:lastModifiedBy>
  <dcterms:created xsi:type="dcterms:W3CDTF">2025-03-25T08:27:55Z</dcterms:created>
  <dcterms:modified xsi:type="dcterms:W3CDTF">2025-03-29T07:45:12Z</dcterms:modified>
</cp:coreProperties>
</file>