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0730\"/>
    </mc:Choice>
  </mc:AlternateContent>
  <xr:revisionPtr revIDLastSave="0" documentId="13_ncr:1_{1A48B74B-7D05-44BC-AE3B-0B0F26D37E8A}" xr6:coauthVersionLast="47" xr6:coauthVersionMax="47" xr10:uidLastSave="{00000000-0000-0000-0000-000000000000}"/>
  <bookViews>
    <workbookView xWindow="-120" yWindow="-120" windowWidth="29040" windowHeight="15840" tabRatio="791" firstSheet="4" activeTab="1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22" r:id="rId13"/>
    <sheet name="درآمد ناشی از تغییر قیمت اوراق" sheetId="21" r:id="rId14"/>
  </sheets>
  <definedNames>
    <definedName name="_xlnm._FilterDatabase" localSheetId="13" hidden="1">'درآمد ناشی از تغییر قیمت اوراق'!$A$8:$R$50</definedName>
    <definedName name="_xlnm.Print_Area" localSheetId="2">'اوراق مشتقه'!$A$1:$AX$35</definedName>
    <definedName name="_xlnm.Print_Area" localSheetId="5">درآمد!$A$1:$K$12</definedName>
    <definedName name="_xlnm.Print_Area" localSheetId="8">'درآمد سپرده بانکی'!$A$1:$L$31</definedName>
    <definedName name="_xlnm.Print_Area" localSheetId="6">'درآمد سرمایه گذاری در سهام'!$A$1:$Z$82</definedName>
    <definedName name="_xlnm.Print_Area" localSheetId="7">'درآمد سرمایه گذاری در صندوق'!$A$1:$X$22</definedName>
    <definedName name="_xlnm.Print_Area" localSheetId="10">'درآمد سود سهام'!$A$1:$T$19</definedName>
    <definedName name="_xlnm.Print_Area" localSheetId="13">'درآمد ناشی از تغییر قیمت اوراق'!$A$1:$R$50</definedName>
    <definedName name="_xlnm.Print_Area" localSheetId="12">'درآمد ناشی از فروش'!$A$1:$Q$71</definedName>
    <definedName name="_xlnm.Print_Area" localSheetId="9">'سایر درآمدها'!$A$1:$G$10</definedName>
    <definedName name="_xlnm.Print_Area" localSheetId="4">سپرده!$A$1:$M$31</definedName>
    <definedName name="_xlnm.Print_Area" localSheetId="1">سهام!$A$1:$AC$26</definedName>
    <definedName name="_xlnm.Print_Area" localSheetId="11">'سود سپرده بانکی'!$A$1:$N$31</definedName>
    <definedName name="_xlnm.Print_Area" localSheetId="0">'صورت وضعیت'!$A$1:$C$10</definedName>
    <definedName name="_xlnm.Print_Area" localSheetId="3">'واحدهای صندوق'!$A$1:$AB$17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0" i="21" l="1"/>
  <c r="P82" i="9"/>
  <c r="S22" i="10"/>
  <c r="S17" i="15"/>
  <c r="S18" i="15"/>
  <c r="S16" i="15"/>
  <c r="W52" i="9" l="1"/>
  <c r="W63" i="9"/>
  <c r="W64" i="9"/>
  <c r="W76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80" i="9"/>
  <c r="F82" i="9"/>
  <c r="J72" i="9"/>
  <c r="L72" i="9" s="1"/>
  <c r="J73" i="9"/>
  <c r="L73" i="9" s="1"/>
  <c r="J74" i="9"/>
  <c r="L74" i="9" s="1"/>
  <c r="J75" i="9"/>
  <c r="L75" i="9" s="1"/>
  <c r="J76" i="9"/>
  <c r="L76" i="9" s="1"/>
  <c r="J77" i="9"/>
  <c r="L77" i="9" s="1"/>
  <c r="J78" i="9"/>
  <c r="L78" i="9" s="1"/>
  <c r="J79" i="9"/>
  <c r="L79" i="9" s="1"/>
  <c r="J80" i="9"/>
  <c r="J81" i="9"/>
  <c r="L81" i="9" s="1"/>
  <c r="J71" i="9"/>
  <c r="U44" i="9"/>
  <c r="W44" i="9" s="1"/>
  <c r="U45" i="9"/>
  <c r="W45" i="9" s="1"/>
  <c r="U46" i="9"/>
  <c r="W46" i="9" s="1"/>
  <c r="U47" i="9"/>
  <c r="W47" i="9" s="1"/>
  <c r="U48" i="9"/>
  <c r="W48" i="9" s="1"/>
  <c r="U49" i="9"/>
  <c r="W49" i="9" s="1"/>
  <c r="U50" i="9"/>
  <c r="W50" i="9" s="1"/>
  <c r="U51" i="9"/>
  <c r="W51" i="9" s="1"/>
  <c r="U52" i="9"/>
  <c r="U53" i="9"/>
  <c r="W53" i="9" s="1"/>
  <c r="U54" i="9"/>
  <c r="W54" i="9" s="1"/>
  <c r="U55" i="9"/>
  <c r="W55" i="9" s="1"/>
  <c r="U56" i="9"/>
  <c r="W56" i="9" s="1"/>
  <c r="U57" i="9"/>
  <c r="W57" i="9" s="1"/>
  <c r="U58" i="9"/>
  <c r="W58" i="9" s="1"/>
  <c r="U59" i="9"/>
  <c r="W59" i="9" s="1"/>
  <c r="U60" i="9"/>
  <c r="W60" i="9" s="1"/>
  <c r="U61" i="9"/>
  <c r="W61" i="9" s="1"/>
  <c r="U62" i="9"/>
  <c r="W62" i="9" s="1"/>
  <c r="U63" i="9"/>
  <c r="U64" i="9"/>
  <c r="U65" i="9"/>
  <c r="W65" i="9" s="1"/>
  <c r="U66" i="9"/>
  <c r="W66" i="9" s="1"/>
  <c r="U67" i="9"/>
  <c r="W67" i="9" s="1"/>
  <c r="U68" i="9"/>
  <c r="W68" i="9" s="1"/>
  <c r="U69" i="9"/>
  <c r="W69" i="9" s="1"/>
  <c r="U70" i="9"/>
  <c r="W70" i="9" s="1"/>
  <c r="U71" i="9"/>
  <c r="W71" i="9" s="1"/>
  <c r="U72" i="9"/>
  <c r="W72" i="9" s="1"/>
  <c r="U73" i="9"/>
  <c r="W73" i="9" s="1"/>
  <c r="U74" i="9"/>
  <c r="W74" i="9" s="1"/>
  <c r="U75" i="9"/>
  <c r="W75" i="9" s="1"/>
  <c r="U76" i="9"/>
  <c r="U77" i="9"/>
  <c r="W77" i="9" s="1"/>
  <c r="U78" i="9"/>
  <c r="W78" i="9" s="1"/>
  <c r="U79" i="9"/>
  <c r="W79" i="9" s="1"/>
  <c r="U80" i="9"/>
  <c r="W80" i="9" s="1"/>
  <c r="U81" i="9"/>
  <c r="W81" i="9" s="1"/>
  <c r="U43" i="9"/>
  <c r="S27" i="9" a="1"/>
  <c r="S27" i="9" s="1"/>
  <c r="W27" i="9" s="1"/>
  <c r="S28" i="9" a="1"/>
  <c r="S28" i="9" s="1"/>
  <c r="W28" i="9" s="1"/>
  <c r="S29" i="9" a="1"/>
  <c r="S29" i="9" s="1"/>
  <c r="W29" i="9" s="1"/>
  <c r="S30" i="9" a="1"/>
  <c r="S30" i="9" s="1"/>
  <c r="W30" i="9" s="1"/>
  <c r="S31" i="9" a="1"/>
  <c r="S31" i="9" s="1"/>
  <c r="W31" i="9" s="1"/>
  <c r="S32" i="9" a="1"/>
  <c r="S32" i="9" s="1"/>
  <c r="W32" i="9" s="1"/>
  <c r="S33" i="9" a="1"/>
  <c r="S33" i="9" s="1"/>
  <c r="W33" i="9" s="1"/>
  <c r="S34" i="9" a="1"/>
  <c r="S34" i="9" s="1"/>
  <c r="W34" i="9" s="1"/>
  <c r="S35" i="9" a="1"/>
  <c r="S35" i="9" s="1"/>
  <c r="W35" i="9" s="1"/>
  <c r="S36" i="9" a="1"/>
  <c r="S36" i="9" s="1"/>
  <c r="W36" i="9" s="1"/>
  <c r="S37" i="9" a="1"/>
  <c r="S37" i="9" s="1"/>
  <c r="W37" i="9" s="1"/>
  <c r="S38" i="9" a="1"/>
  <c r="S38" i="9" s="1"/>
  <c r="W38" i="9" s="1"/>
  <c r="S39" i="9" a="1"/>
  <c r="S39" i="9" s="1"/>
  <c r="W39" i="9" s="1"/>
  <c r="S40" i="9" a="1"/>
  <c r="S40" i="9" s="1"/>
  <c r="W40" i="9" s="1"/>
  <c r="S41" i="9" a="1"/>
  <c r="S41" i="9" s="1"/>
  <c r="W41" i="9" s="1"/>
  <c r="S42" i="9" a="1"/>
  <c r="S42" i="9" s="1"/>
  <c r="W42" i="9" s="1"/>
  <c r="S26" i="9" a="1"/>
  <c r="S26" i="9" s="1"/>
  <c r="W26" i="9" s="1"/>
  <c r="S25" i="9" a="1"/>
  <c r="S25" i="9" s="1"/>
  <c r="W25" i="9" s="1"/>
  <c r="H26" i="9"/>
  <c r="L26" i="9" s="1"/>
  <c r="H27" i="9"/>
  <c r="L27" i="9" s="1"/>
  <c r="H28" i="9"/>
  <c r="L28" i="9" s="1"/>
  <c r="H29" i="9"/>
  <c r="L29" i="9" s="1"/>
  <c r="H30" i="9"/>
  <c r="L30" i="9" s="1"/>
  <c r="H31" i="9"/>
  <c r="L31" i="9" s="1"/>
  <c r="H32" i="9"/>
  <c r="L32" i="9" s="1"/>
  <c r="H33" i="9"/>
  <c r="L33" i="9" s="1"/>
  <c r="H34" i="9"/>
  <c r="L34" i="9" s="1"/>
  <c r="H35" i="9"/>
  <c r="L35" i="9" s="1"/>
  <c r="H36" i="9"/>
  <c r="L36" i="9" s="1"/>
  <c r="H37" i="9"/>
  <c r="L37" i="9" s="1"/>
  <c r="H38" i="9"/>
  <c r="L38" i="9" s="1"/>
  <c r="H39" i="9"/>
  <c r="L39" i="9" s="1"/>
  <c r="H40" i="9"/>
  <c r="L40" i="9" s="1"/>
  <c r="H41" i="9"/>
  <c r="L41" i="9" s="1"/>
  <c r="H42" i="9"/>
  <c r="L42" i="9" s="1"/>
  <c r="H25" i="9"/>
  <c r="Q71" i="22"/>
  <c r="O71" i="22"/>
  <c r="K71" i="22"/>
  <c r="I71" i="22"/>
  <c r="C71" i="22"/>
  <c r="G68" i="22"/>
  <c r="E68" i="22"/>
  <c r="G67" i="22"/>
  <c r="E67" i="22"/>
  <c r="G66" i="22"/>
  <c r="E66" i="22"/>
  <c r="G64" i="22"/>
  <c r="E64" i="22"/>
  <c r="G63" i="22"/>
  <c r="M23" i="22"/>
  <c r="M71" i="22" s="1"/>
  <c r="C50" i="21"/>
  <c r="E50" i="21"/>
  <c r="G50" i="21"/>
  <c r="I50" i="21"/>
  <c r="E71" i="22" l="1"/>
  <c r="U82" i="9"/>
  <c r="G71" i="22"/>
  <c r="H82" i="9"/>
  <c r="J82" i="9"/>
  <c r="S82" i="9"/>
  <c r="W43" i="9"/>
  <c r="W82" i="9" s="1"/>
  <c r="L71" i="9"/>
  <c r="L25" i="9"/>
  <c r="G31" i="18"/>
  <c r="M31" i="18"/>
  <c r="I19" i="15"/>
  <c r="E17" i="15"/>
  <c r="O19" i="15"/>
  <c r="Q19" i="15"/>
  <c r="M17" i="15"/>
  <c r="M19" i="15" s="1"/>
  <c r="L82" i="9" l="1"/>
  <c r="H31" i="13"/>
  <c r="J31" i="7"/>
  <c r="S8" i="15" l="1"/>
  <c r="U11" i="10"/>
  <c r="U12" i="10"/>
  <c r="U13" i="10"/>
  <c r="U14" i="10"/>
  <c r="U15" i="10"/>
  <c r="U16" i="10"/>
  <c r="U17" i="10"/>
  <c r="U18" i="10"/>
  <c r="U19" i="10"/>
  <c r="U20" i="10"/>
  <c r="U21" i="10"/>
  <c r="U10" i="10"/>
  <c r="U9" i="10"/>
  <c r="J21" i="10"/>
  <c r="L21" i="10" s="1"/>
  <c r="J20" i="10"/>
  <c r="J19" i="10"/>
  <c r="J18" i="10"/>
  <c r="J17" i="10"/>
  <c r="L17" i="10" s="1"/>
  <c r="J16" i="10"/>
  <c r="J15" i="10"/>
  <c r="J14" i="10"/>
  <c r="L14" i="10" s="1"/>
  <c r="J13" i="10"/>
  <c r="L13" i="10" s="1"/>
  <c r="J12" i="10"/>
  <c r="L12" i="10" s="1"/>
  <c r="J11" i="10"/>
  <c r="J10" i="10"/>
  <c r="J9" i="10"/>
  <c r="L9" i="10" s="1"/>
  <c r="L20" i="10"/>
  <c r="S9" i="15"/>
  <c r="S10" i="15"/>
  <c r="S11" i="15"/>
  <c r="S12" i="15"/>
  <c r="S13" i="15"/>
  <c r="S14" i="15"/>
  <c r="S15" i="15"/>
  <c r="F10" i="8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8" i="13"/>
  <c r="L19" i="10"/>
  <c r="L18" i="10"/>
  <c r="L16" i="10"/>
  <c r="L15" i="10"/>
  <c r="L11" i="10"/>
  <c r="L10" i="10"/>
  <c r="N9" i="9"/>
  <c r="H10" i="8"/>
  <c r="J10" i="8"/>
  <c r="L26" i="7"/>
  <c r="L27" i="7"/>
  <c r="L28" i="7"/>
  <c r="L29" i="7"/>
  <c r="L30" i="7"/>
  <c r="L22" i="7"/>
  <c r="L23" i="7"/>
  <c r="L24" i="7"/>
  <c r="L25" i="7"/>
  <c r="L18" i="7"/>
  <c r="L19" i="7"/>
  <c r="L20" i="7"/>
  <c r="L21" i="7"/>
  <c r="L13" i="7"/>
  <c r="L14" i="7"/>
  <c r="L15" i="7"/>
  <c r="L16" i="7"/>
  <c r="L17" i="7"/>
  <c r="L12" i="7"/>
  <c r="L11" i="7"/>
  <c r="L10" i="7"/>
  <c r="L9" i="7"/>
  <c r="AA13" i="4"/>
  <c r="AA14" i="4"/>
  <c r="AA15" i="4"/>
  <c r="AA16" i="4"/>
  <c r="AA12" i="4"/>
  <c r="AA11" i="4"/>
  <c r="AA10" i="4"/>
  <c r="AA9" i="4"/>
  <c r="AB23" i="2"/>
  <c r="AB24" i="2"/>
  <c r="AB25" i="2"/>
  <c r="AB19" i="2"/>
  <c r="AB20" i="2"/>
  <c r="AB21" i="2"/>
  <c r="AB22" i="2"/>
  <c r="AB16" i="2"/>
  <c r="AB17" i="2"/>
  <c r="AB18" i="2"/>
  <c r="AB15" i="2"/>
  <c r="AB14" i="2"/>
  <c r="AB13" i="2"/>
  <c r="AB11" i="2"/>
  <c r="AB12" i="2"/>
  <c r="AB10" i="2"/>
  <c r="AB9" i="2"/>
  <c r="O50" i="21"/>
  <c r="M50" i="21"/>
  <c r="K50" i="21"/>
  <c r="K31" i="18"/>
  <c r="I31" i="18"/>
  <c r="E31" i="18"/>
  <c r="C31" i="18"/>
  <c r="F10" i="14"/>
  <c r="F11" i="8" s="1"/>
  <c r="D31" i="13"/>
  <c r="F16" i="13" s="1"/>
  <c r="Q22" i="10"/>
  <c r="N22" i="10"/>
  <c r="H22" i="10"/>
  <c r="F22" i="10"/>
  <c r="D22" i="10"/>
  <c r="F8" i="8"/>
  <c r="H31" i="7"/>
  <c r="F31" i="7"/>
  <c r="D31" i="7"/>
  <c r="Y17" i="4"/>
  <c r="W17" i="4"/>
  <c r="S17" i="4"/>
  <c r="Q17" i="4"/>
  <c r="O17" i="4"/>
  <c r="M17" i="4"/>
  <c r="K17" i="4"/>
  <c r="I17" i="4"/>
  <c r="G17" i="4"/>
  <c r="D17" i="4"/>
  <c r="Z26" i="2"/>
  <c r="X26" i="2"/>
  <c r="T26" i="2"/>
  <c r="R26" i="2"/>
  <c r="P26" i="2"/>
  <c r="N26" i="2"/>
  <c r="L26" i="2"/>
  <c r="J26" i="2"/>
  <c r="H26" i="2"/>
  <c r="F26" i="2"/>
  <c r="AA17" i="4" l="1"/>
  <c r="H8" i="8"/>
  <c r="F8" i="13"/>
  <c r="F27" i="13"/>
  <c r="F15" i="13"/>
  <c r="F26" i="13"/>
  <c r="F14" i="13"/>
  <c r="J31" i="13"/>
  <c r="F25" i="13"/>
  <c r="F13" i="13"/>
  <c r="F24" i="13"/>
  <c r="F12" i="13"/>
  <c r="F23" i="13"/>
  <c r="F11" i="13"/>
  <c r="F22" i="13"/>
  <c r="F10" i="13"/>
  <c r="F21" i="13"/>
  <c r="F9" i="13"/>
  <c r="F20" i="13"/>
  <c r="F30" i="13"/>
  <c r="F18" i="13"/>
  <c r="F29" i="13"/>
  <c r="F17" i="13"/>
  <c r="F19" i="13"/>
  <c r="F28" i="13"/>
  <c r="S19" i="15"/>
  <c r="J22" i="10"/>
  <c r="L22" i="10"/>
  <c r="U22" i="10"/>
  <c r="F9" i="8" s="1"/>
  <c r="F12" i="8" s="1"/>
  <c r="H11" i="8"/>
  <c r="J11" i="8"/>
  <c r="J8" i="8"/>
  <c r="L31" i="7"/>
  <c r="AB26" i="2"/>
  <c r="W17" i="10" l="1"/>
  <c r="N12" i="9"/>
  <c r="N13" i="9"/>
  <c r="N11" i="9"/>
  <c r="N17" i="9"/>
  <c r="N19" i="9"/>
  <c r="N18" i="9"/>
  <c r="N20" i="9"/>
  <c r="N23" i="9"/>
  <c r="N24" i="9"/>
  <c r="N62" i="9"/>
  <c r="N15" i="9"/>
  <c r="N22" i="9"/>
  <c r="N74" i="9"/>
  <c r="N52" i="9"/>
  <c r="N64" i="9"/>
  <c r="N28" i="9"/>
  <c r="N57" i="9"/>
  <c r="N16" i="9"/>
  <c r="N14" i="9"/>
  <c r="N70" i="9"/>
  <c r="N10" i="9"/>
  <c r="N21" i="9"/>
  <c r="N46" i="9"/>
  <c r="N50" i="9"/>
  <c r="N75" i="9"/>
  <c r="N53" i="9"/>
  <c r="N76" i="9"/>
  <c r="N32" i="9"/>
  <c r="N80" i="9"/>
  <c r="N47" i="9"/>
  <c r="N40" i="9"/>
  <c r="N34" i="9"/>
  <c r="N41" i="9"/>
  <c r="N79" i="9"/>
  <c r="N27" i="9"/>
  <c r="N59" i="9"/>
  <c r="N81" i="9"/>
  <c r="N63" i="9"/>
  <c r="N66" i="9"/>
  <c r="N58" i="9"/>
  <c r="N51" i="9"/>
  <c r="N54" i="9"/>
  <c r="N42" i="9"/>
  <c r="N36" i="9"/>
  <c r="N39" i="9"/>
  <c r="N29" i="9"/>
  <c r="N67" i="9"/>
  <c r="N30" i="9"/>
  <c r="N78" i="9"/>
  <c r="N49" i="9"/>
  <c r="N38" i="9"/>
  <c r="N68" i="9"/>
  <c r="N55" i="9"/>
  <c r="N72" i="9"/>
  <c r="N45" i="9"/>
  <c r="N60" i="9"/>
  <c r="N26" i="9"/>
  <c r="N56" i="9"/>
  <c r="N69" i="9"/>
  <c r="N44" i="9"/>
  <c r="N31" i="9"/>
  <c r="N61" i="9"/>
  <c r="N77" i="9"/>
  <c r="N43" i="9"/>
  <c r="N73" i="9"/>
  <c r="N48" i="9"/>
  <c r="N33" i="9"/>
  <c r="N35" i="9"/>
  <c r="N65" i="9"/>
  <c r="N37" i="9"/>
  <c r="N71" i="9"/>
  <c r="N25" i="9"/>
  <c r="W20" i="10"/>
  <c r="W14" i="10"/>
  <c r="W12" i="10"/>
  <c r="W18" i="10"/>
  <c r="W13" i="10"/>
  <c r="W15" i="10"/>
  <c r="W9" i="10"/>
  <c r="W11" i="10"/>
  <c r="W10" i="10"/>
  <c r="W19" i="10"/>
  <c r="W16" i="10"/>
  <c r="W21" i="10"/>
  <c r="J9" i="8"/>
  <c r="J12" i="8" s="1"/>
  <c r="F31" i="13"/>
  <c r="H9" i="8"/>
  <c r="H12" i="8" s="1"/>
  <c r="W22" i="10" l="1"/>
  <c r="N82" i="9"/>
  <c r="Y21" i="9"/>
  <c r="Y33" i="9"/>
  <c r="Y45" i="9"/>
  <c r="Y57" i="9"/>
  <c r="Y69" i="9"/>
  <c r="Y81" i="9"/>
  <c r="Y22" i="9"/>
  <c r="Y34" i="9"/>
  <c r="Y58" i="9"/>
  <c r="Y47" i="9"/>
  <c r="Y11" i="9"/>
  <c r="Y12" i="9"/>
  <c r="Y24" i="9"/>
  <c r="Y36" i="9"/>
  <c r="Y48" i="9"/>
  <c r="Y60" i="9"/>
  <c r="Y72" i="9"/>
  <c r="Y13" i="9"/>
  <c r="Y25" i="9"/>
  <c r="Y37" i="9"/>
  <c r="Y49" i="9"/>
  <c r="Y61" i="9"/>
  <c r="Y73" i="9"/>
  <c r="Y14" i="9"/>
  <c r="Y26" i="9"/>
  <c r="Y38" i="9"/>
  <c r="Y50" i="9"/>
  <c r="Y62" i="9"/>
  <c r="Y74" i="9"/>
  <c r="Y46" i="9"/>
  <c r="Y15" i="9"/>
  <c r="Y27" i="9"/>
  <c r="Y39" i="9"/>
  <c r="Y51" i="9"/>
  <c r="Y63" i="9"/>
  <c r="Y75" i="9"/>
  <c r="Y29" i="9"/>
  <c r="Y53" i="9"/>
  <c r="Y77" i="9"/>
  <c r="Y23" i="9"/>
  <c r="Y16" i="9"/>
  <c r="Y28" i="9"/>
  <c r="Y40" i="9"/>
  <c r="Y52" i="9"/>
  <c r="Y64" i="9"/>
  <c r="Y76" i="9"/>
  <c r="Y17" i="9"/>
  <c r="Y41" i="9"/>
  <c r="Y65" i="9"/>
  <c r="Y10" i="9"/>
  <c r="Y59" i="9"/>
  <c r="Y9" i="9"/>
  <c r="Y18" i="9"/>
  <c r="Y30" i="9"/>
  <c r="Y42" i="9"/>
  <c r="Y54" i="9"/>
  <c r="Y66" i="9"/>
  <c r="Y78" i="9"/>
  <c r="Y20" i="9"/>
  <c r="Y56" i="9"/>
  <c r="Y80" i="9"/>
  <c r="Y35" i="9"/>
  <c r="Y19" i="9"/>
  <c r="Y31" i="9"/>
  <c r="Y43" i="9"/>
  <c r="Y55" i="9"/>
  <c r="Y67" i="9"/>
  <c r="Y79" i="9"/>
  <c r="Y32" i="9"/>
  <c r="Y44" i="9"/>
  <c r="Y68" i="9"/>
  <c r="Y70" i="9"/>
  <c r="Y71" i="9"/>
  <c r="Y82" i="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<sst xmlns="http://schemas.openxmlformats.org/spreadsheetml/2006/main" count="785" uniqueCount="238">
  <si>
    <t>صندوق سرمایه‌گذاری اختصاصی بازارگردانی لاجورد دماوند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</si>
  <si>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</si>
  <si>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</si>
  <si>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</si>
  <si>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</si>
  <si>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</si>
  <si>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</si>
  <si>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</si>
  <si>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</si>
  <si>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</si>
  <si>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</si>
  <si>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</si>
  <si>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</si>
  <si>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</si>
  <si>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</si>
  <si>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</si>
  <si>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</si>
  <si>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</si>
  <si>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</si>
  <si>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</si>
  <si>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</si>
  <si>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</si>
  <si>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</si>
  <si>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</si>
  <si>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</si>
  <si>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ح.آهن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</si>
  <si>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</si>
  <si>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</si>
  <si>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</si>
  <si>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</si>
  <si>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</si>
  <si>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</si>
  <si>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</si>
  <si>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</si>
  <si>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</si>
  <si>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</si>
  <si>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</si>
  <si>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</si>
  <si>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</si>
  <si>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</si>
  <si>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</si>
  <si>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</si>
  <si>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</si>
  <si>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</si>
  <si>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</si>
  <si>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فصبا-3200-14030715</t>
  </si>
  <si>
    <t>اختیار خرید</t>
  </si>
  <si>
    <t>موقعیت فروش</t>
  </si>
  <si>
    <t>-</t>
  </si>
  <si>
    <t>1403/07/15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</si>
  <si>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</si>
  <si>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</si>
  <si>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</si>
  <si>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</si>
  <si>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</si>
  <si>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</si>
  <si>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</si>
  <si>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</si>
  <si>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وکغدیر-6000-03/09/07</t>
  </si>
  <si>
    <t>1403/09/07</t>
  </si>
  <si>
    <t>اختیارخ فصبا-4000-14030918</t>
  </si>
  <si>
    <t>1403/09/18</t>
  </si>
  <si>
    <t>اختیارخ فصبا-4000-14031114</t>
  </si>
  <si>
    <t>1403/11/14</t>
  </si>
  <si>
    <t>اختیارخ فصبا-3200-14030918</t>
  </si>
  <si>
    <t>اختیارخ وکغدیر-3750-03/09/07</t>
  </si>
  <si>
    <t>اختیارخ وکغدیر-4000-03/09/07</t>
  </si>
  <si>
    <t>اختیارخ وکغدیر-5000-03/09/07</t>
  </si>
  <si>
    <t>اختیارخ وکغدیر-5500-03/09/07</t>
  </si>
  <si>
    <t>اختیارخ وکغدیر-6500-03/09/07</t>
  </si>
  <si>
    <t>اختیارخ فصبا-3000-14030918</t>
  </si>
  <si>
    <t>اختیارخ فصبا-3400-14030918</t>
  </si>
  <si>
    <t>اختیارخ فصبا-3600-14030918</t>
  </si>
  <si>
    <t>اختیارخ فصبا-3000-14031114</t>
  </si>
  <si>
    <t>اختیارخ فصبا-3800-14031114</t>
  </si>
  <si>
    <t>اختیارخ فصبا-3800-14030918</t>
  </si>
  <si>
    <t>اختیارخ فصبا-2000-14031114</t>
  </si>
  <si>
    <t>اختیارخ فصبا-3400-14031114</t>
  </si>
  <si>
    <t>اختیارخ فصبا-3600-14031114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</si>
  <si>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</si>
  <si>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</si>
  <si>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</si>
  <si>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</si>
  <si>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</si>
  <si>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</si>
  <si>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</si>
  <si>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</si>
  <si>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</si>
  <si>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 نوع دوم نیلی دماوند-د</t>
  </si>
  <si>
    <t>صندوق س.ثروت افزون فاخر-د</t>
  </si>
  <si>
    <t>صندوق س. آریا-د</t>
  </si>
  <si>
    <t>صندوق س.اعتماد داریک-د</t>
  </si>
  <si>
    <t>صندوق س نگین سامان-ثابت</t>
  </si>
  <si>
    <t>صندوق س.درآمد ثابت کیهان-د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</si>
  <si>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</si>
  <si>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</si>
  <si>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</si>
  <si>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</si>
  <si>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</si>
  <si>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</si>
  <si>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</si>
  <si>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</si>
  <si>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</si>
  <si>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</si>
  <si>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</si>
  <si>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</si>
  <si>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422-816-10003992-2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</si>
  <si>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</si>
  <si>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</si>
  <si>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</si>
  <si>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</si>
  <si>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</si>
  <si>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</si>
  <si>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</si>
  <si>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</si>
  <si>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</si>
  <si>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</si>
  <si>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</si>
  <si>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</si>
  <si>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</si>
  <si>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</si>
  <si>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</si>
  <si>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</si>
  <si>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</si>
  <si>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</si>
  <si>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</si>
  <si>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</si>
  <si>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</si>
  <si>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</si>
  <si>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</si>
  <si>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</si>
  <si>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</si>
  <si>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</si>
  <si>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</si>
  <si>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</si>
  <si>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</si>
  <si>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</si>
  <si>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</si>
  <si>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</si>
  <si>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</si>
  <si>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</si>
  <si>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</si>
  <si>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</si>
  <si>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</si>
  <si>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</si>
  <si>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</si>
  <si>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</si>
  <si>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</si>
  <si>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</si>
  <si>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</si>
  <si>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س. توسعه افق رابین-د</t>
  </si>
  <si>
    <t>صندوق س اعتماد هامرز-ثابت</t>
  </si>
  <si>
    <t>صندوق س. آرمان آتی کوثر-د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</si>
  <si>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</si>
  <si>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</si>
  <si>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</si>
  <si>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</si>
  <si>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</si>
  <si>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سینا میدان مادر 422-816-10003992-1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</si>
  <si>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</si>
  <si>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</si>
  <si>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</si>
  <si>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</si>
  <si>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</si>
  <si>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</si>
  <si>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</si>
  <si>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</si>
  <si>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</si>
  <si>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</si>
  <si>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</si>
  <si>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</si>
  <si>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</si>
  <si>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</si>
  <si>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</si>
  <si>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1403/04/31</t>
  </si>
  <si>
    <t>1403/03/23</t>
  </si>
  <si>
    <t>1403/01/25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</si>
  <si>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</si>
  <si>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</si>
  <si>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</si>
  <si>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</si>
  <si>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</si>
  <si>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</si>
  <si>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</si>
  <si>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</si>
  <si>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</si>
  <si>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ضفصبا9071</t>
  </si>
  <si>
    <t>ضفصبا9061</t>
  </si>
  <si>
    <t>درآمد ناشی از تغییر قیمت اوراق بهادار</t>
  </si>
  <si>
    <t>سود و زیان ناشی از تغییر قیمت</t>
  </si>
  <si>
    <t>ضغدی90051</t>
  </si>
  <si>
    <t>ضفصبا9101</t>
  </si>
  <si>
    <t>ضفصبا11211</t>
  </si>
  <si>
    <t>ضغدی90001</t>
  </si>
  <si>
    <t>ضغدی90011</t>
  </si>
  <si>
    <t>ضغدی90031</t>
  </si>
  <si>
    <t>ضغدی90041</t>
  </si>
  <si>
    <t>ضغدی90061</t>
  </si>
  <si>
    <t>ضفصبا9051</t>
  </si>
  <si>
    <t>ضفصبا9081</t>
  </si>
  <si>
    <t>ضفصبا9091</t>
  </si>
  <si>
    <t>ضفصبا11111</t>
  </si>
  <si>
    <t>ضفصبا11161</t>
  </si>
  <si>
    <t>ضفصبا11181</t>
  </si>
  <si>
    <t>ضفصبا11191</t>
  </si>
  <si>
    <t>ضفصبا11201</t>
  </si>
  <si>
    <t>بابت هزینه تنزیل سود سهام در سال مالی قبل</t>
  </si>
  <si>
    <t xml:space="preserve">صندوق س نگین سامان-ثابت	</t>
  </si>
  <si>
    <t>صندوق س نوع دوم نیلی دماوند</t>
  </si>
  <si>
    <t>صندوق س  هامرز</t>
  </si>
  <si>
    <t>اختیارخ وکغدیر-9000-03/05/10</t>
  </si>
  <si>
    <t>اختیارخ وکغدیر-10000-03/05/10</t>
  </si>
  <si>
    <t>اختیارخ وکغدیر-11000-03/05/10</t>
  </si>
  <si>
    <t>اختیارخ وکغدیر-12000-03/05/10</t>
  </si>
  <si>
    <t>اختیارخ وکغدیر-13000-03/05/10</t>
  </si>
  <si>
    <t>اختیارخ وکغدیر-14000-03/05/10</t>
  </si>
  <si>
    <t>اختیارخ وکغدیر-15000-03/05/10</t>
  </si>
  <si>
    <t>اختیارخ وکغدیر-16000-03/05/10</t>
  </si>
  <si>
    <t>اختیارخ وکغدیر-18000-03/05/10</t>
  </si>
  <si>
    <t>اختیارخ وکغدیر-20000-03/05/10</t>
  </si>
  <si>
    <t>اختیارخ وکغدیر-22000-03/05/10</t>
  </si>
  <si>
    <t>اختیارخ فصبا-4400-14030115</t>
  </si>
  <si>
    <t>اختیارخ فصبا-4600-14030115</t>
  </si>
  <si>
    <t>اختیارخ فصبا-4800-14030115</t>
  </si>
  <si>
    <t>اختیارخ فصبا-5300-14030115</t>
  </si>
  <si>
    <t>اختیارخ فصبا-5800-14030115</t>
  </si>
  <si>
    <t>اختیارخ فصبا-4800-14030320</t>
  </si>
  <si>
    <t>اختیارخ فصبا-4600-14030320</t>
  </si>
  <si>
    <t>اختیارخ فصبا-5100-14030320</t>
  </si>
  <si>
    <t>اختیارخ فصبا-5600-14030320</t>
  </si>
  <si>
    <t>اختیارخ فصبا-3700-14030320</t>
  </si>
  <si>
    <t>اختیارخ فصبا-3900-14030320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</si>
  <si>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</si>
  <si>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</si>
  <si>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</si>
  <si>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</si>
  <si>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</si>
  <si>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فصبا-4000-14030521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</si>
</sst>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_(* #,##0_);_(* \(#,##0\);_(* &quot;-&quot;??_);_(@_)"/>
    <numFmt numFmtId="166" formatCode="[$-3000401]#,##0"/>
    <numFmt numFmtId="167" formatCode="_(* #,##0.0_);_(* \(#,##0.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  <fill>
      <patternFill patternType="solid">
        <fgColor rgb="FFB4D7D5"/>
        <bgColor indexed="64"/>
      </patternFill>
    </fill>
    <fill>
      <patternFill patternType="solid">
        <fgColor rgb="FF92C3D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14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9" fontId="5" fillId="0" borderId="2" xfId="0" applyNumberFormat="1" applyFont="1" applyFill="1" applyBorder="1" applyAlignment="1">
      <alignment horizontal="center" vertical="center"/>
    </xf>
    <xf numFmtId="39" fontId="5" fillId="0" borderId="0" xfId="0" applyNumberFormat="1" applyFont="1" applyFill="1" applyBorder="1" applyAlignment="1">
      <alignment horizontal="center" vertical="center"/>
    </xf>
    <xf numFmtId="39" fontId="5" fillId="0" borderId="5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right" vertical="center"/>
    </xf>
    <xf numFmtId="39" fontId="5" fillId="0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9" fillId="4" borderId="0" xfId="0" applyFont="1" applyFill="1" applyBorder="1" applyAlignment="1">
      <alignment horizontal="right" vertical="center" indent="1" readingOrder="2"/>
    </xf>
    <xf numFmtId="0" fontId="9" fillId="4" borderId="0" xfId="0" applyFont="1" applyFill="1" applyBorder="1" applyAlignment="1">
      <alignment horizontal="right" vertical="center" indent="1"/>
    </xf>
    <xf numFmtId="37" fontId="5" fillId="0" borderId="2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2" fontId="3" fillId="0" borderId="0" xfId="0" applyNumberFormat="1" applyFont="1" applyFill="1" applyAlignment="1">
      <alignment horizontal="right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7" fontId="0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37" fontId="0" fillId="0" borderId="0" xfId="1" applyNumberFormat="1" applyFont="1" applyBorder="1" applyAlignment="1">
      <alignment horizontal="center" vertical="center"/>
    </xf>
    <xf numFmtId="37" fontId="0" fillId="0" borderId="0" xfId="1" applyNumberFormat="1" applyFont="1" applyFill="1" applyBorder="1" applyAlignment="1">
      <alignment horizontal="center" vertical="center"/>
    </xf>
    <xf numFmtId="0" fontId="6" fillId="0" borderId="0" xfId="2" applyAlignment="1">
      <alignment horizontal="left"/>
    </xf>
    <xf numFmtId="0" fontId="4" fillId="0" borderId="3" xfId="2" applyFont="1" applyFill="1" applyBorder="1" applyAlignment="1">
      <alignment horizontal="center" vertical="center" wrapText="1"/>
    </xf>
    <xf numFmtId="0" fontId="6" fillId="0" borderId="2" xfId="2" applyBorder="1" applyAlignment="1">
      <alignment horizontal="left"/>
    </xf>
    <xf numFmtId="0" fontId="5" fillId="0" borderId="2" xfId="2" applyFont="1" applyFill="1" applyBorder="1" applyAlignment="1">
      <alignment horizontal="right" vertical="top"/>
    </xf>
    <xf numFmtId="3" fontId="5" fillId="0" borderId="2" xfId="2" applyNumberFormat="1" applyFont="1" applyFill="1" applyBorder="1" applyAlignment="1">
      <alignment horizontal="right" vertical="top"/>
    </xf>
    <xf numFmtId="3" fontId="5" fillId="0" borderId="2" xfId="2" applyNumberFormat="1" applyFont="1" applyFill="1" applyBorder="1" applyAlignment="1">
      <alignment vertical="top"/>
    </xf>
    <xf numFmtId="0" fontId="5" fillId="0" borderId="0" xfId="2" applyFont="1" applyFill="1" applyAlignment="1">
      <alignment horizontal="right" vertical="top"/>
    </xf>
    <xf numFmtId="3" fontId="5" fillId="0" borderId="0" xfId="2" applyNumberFormat="1" applyFont="1" applyFill="1" applyAlignment="1">
      <alignment horizontal="right" vertical="top"/>
    </xf>
    <xf numFmtId="3" fontId="5" fillId="0" borderId="0" xfId="2" applyNumberFormat="1" applyFont="1" applyFill="1" applyAlignment="1">
      <alignment vertical="top"/>
    </xf>
    <xf numFmtId="166" fontId="6" fillId="0" borderId="0" xfId="2" applyNumberFormat="1" applyAlignment="1">
      <alignment horizontal="left"/>
    </xf>
    <xf numFmtId="3" fontId="6" fillId="0" borderId="0" xfId="2" applyNumberFormat="1" applyAlignment="1">
      <alignment horizontal="left"/>
    </xf>
    <xf numFmtId="0" fontId="6" fillId="0" borderId="0" xfId="2" applyFill="1" applyAlignment="1">
      <alignment horizontal="left"/>
    </xf>
    <xf numFmtId="3" fontId="6" fillId="0" borderId="0" xfId="2" applyNumberFormat="1" applyFill="1" applyAlignment="1">
      <alignment horizontal="left"/>
    </xf>
    <xf numFmtId="0" fontId="5" fillId="0" borderId="0" xfId="2" applyFont="1" applyFill="1" applyBorder="1" applyAlignment="1">
      <alignment horizontal="right" vertical="top"/>
    </xf>
    <xf numFmtId="0" fontId="6" fillId="0" borderId="0" xfId="2" applyBorder="1" applyAlignment="1">
      <alignment horizontal="left"/>
    </xf>
    <xf numFmtId="3" fontId="5" fillId="0" borderId="0" xfId="2" applyNumberFormat="1" applyFont="1" applyFill="1" applyBorder="1" applyAlignment="1">
      <alignment horizontal="right" vertical="top"/>
    </xf>
    <xf numFmtId="3" fontId="5" fillId="0" borderId="0" xfId="2" applyNumberFormat="1" applyFont="1" applyFill="1" applyBorder="1" applyAlignment="1">
      <alignment vertical="top"/>
    </xf>
    <xf numFmtId="0" fontId="4" fillId="0" borderId="5" xfId="2" applyFont="1" applyFill="1" applyBorder="1" applyAlignment="1">
      <alignment horizontal="center" vertical="center"/>
    </xf>
    <xf numFmtId="3" fontId="5" fillId="0" borderId="8" xfId="2" applyNumberFormat="1" applyFont="1" applyFill="1" applyBorder="1" applyAlignment="1">
      <alignment horizontal="right" vertical="top"/>
    </xf>
    <xf numFmtId="3" fontId="5" fillId="0" borderId="8" xfId="2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0" fontId="0" fillId="0" borderId="2" xfId="0" applyFill="1" applyBorder="1" applyAlignment="1">
      <alignment horizontal="left"/>
    </xf>
    <xf numFmtId="165" fontId="0" fillId="0" borderId="0" xfId="0" applyNumberFormat="1" applyFill="1" applyAlignment="1">
      <alignment horizontal="left"/>
    </xf>
    <xf numFmtId="165" fontId="0" fillId="0" borderId="0" xfId="0" applyNumberFormat="1" applyAlignment="1">
      <alignment horizontal="left"/>
    </xf>
    <xf numFmtId="165" fontId="5" fillId="0" borderId="5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5" fontId="5" fillId="0" borderId="8" xfId="1" applyNumberFormat="1" applyFont="1" applyFill="1" applyBorder="1" applyAlignment="1">
      <alignment horizontal="center" vertical="center"/>
    </xf>
    <xf numFmtId="167" fontId="5" fillId="0" borderId="8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165" fontId="5" fillId="0" borderId="0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top"/>
    </xf>
    <xf numFmtId="0" fontId="1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07A5A0C1-431A-4034-A4E9-B351C2E237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</xdr:colOff>
      <xdr:row>0</xdr:row>
      <xdr:rowOff>0</xdr:rowOff>
    </xdr:from>
    <xdr:to>
      <xdr:col>2</xdr:col>
      <xdr:colOff>920518</xdr:colOff>
      <xdr:row>10</xdr:row>
      <xdr:rowOff>35719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37A61D-DA67-8D9E-49B4-AD23CFA99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037107" y="0"/>
          <a:ext cx="7115737" cy="952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rightToLeft="1" view="pageBreakPreview" zoomScale="80" zoomScaleNormal="100" zoomScaleSheetLayoutView="80" workbookViewId="0">
      <selection activeCell="G7" sqref="G7"/>
    </sheetView>
  </sheetViews>
  <sheetFormatPr defaultRowHeight="12.75" x14ac:dyDescent="0.2"/>
  <cols>
    <col min="1" max="1" width="57.7109375" customWidth="1"/>
    <col min="2" max="2" width="35.42578125" customWidth="1"/>
    <col min="3" max="3" width="14" customWidth="1"/>
  </cols>
  <sheetData>
    <row r="1" spans="1:3" ht="29.1" customHeight="1" x14ac:dyDescent="0.2">
      <c r="A1" s="115" t="s">
        <v>0</v>
      </c>
      <c r="B1" s="115"/>
      <c r="C1" s="115"/>
    </row>
    <row r="2" spans="1:3" ht="21.75" customHeight="1" x14ac:dyDescent="0.2">
      <c r="A2" s="115" t="s">
        <v>1</v>
      </c>
      <c r="B2" s="115"/>
      <c r="C2" s="115"/>
    </row>
    <row r="3" spans="1:3" ht="21.75" customHeight="1" x14ac:dyDescent="0.2">
      <c r="A3" s="115" t="s">
        <v>2</v>
      </c>
      <c r="B3" s="115"/>
      <c r="C3" s="115"/>
    </row>
    <row r="4" spans="1:3" ht="49.5" customHeight="1" x14ac:dyDescent="0.2"/>
    <row r="5" spans="1:3" ht="123.6" customHeight="1" x14ac:dyDescent="0.2">
      <c r="B5" s="116"/>
    </row>
    <row r="6" spans="1:3" ht="123.6" customHeight="1" x14ac:dyDescent="0.2">
      <c r="B6" s="116"/>
    </row>
    <row r="7" spans="1:3" ht="120" customHeight="1" x14ac:dyDescent="0.2"/>
    <row r="8" spans="1:3" ht="57.75" customHeight="1" x14ac:dyDescent="0.2"/>
    <row r="9" spans="1:3" ht="57.75" customHeight="1" x14ac:dyDescent="0.2"/>
    <row r="10" spans="1:3" ht="144" customHeight="1" x14ac:dyDescent="0.2"/>
    <row r="11" spans="1:3" ht="55.5" customHeight="1" x14ac:dyDescent="0.2"/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6.28515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5" t="s">
        <v>0</v>
      </c>
      <c r="B1" s="115"/>
      <c r="C1" s="115"/>
      <c r="D1" s="115"/>
      <c r="E1" s="115"/>
      <c r="F1" s="115"/>
    </row>
    <row r="2" spans="1:6" ht="21.75" customHeight="1" x14ac:dyDescent="0.2">
      <c r="A2" s="115" t="s">
        <v>122</v>
      </c>
      <c r="B2" s="115"/>
      <c r="C2" s="115"/>
      <c r="D2" s="115"/>
      <c r="E2" s="115"/>
      <c r="F2" s="115"/>
    </row>
    <row r="3" spans="1:6" ht="21.75" customHeight="1" x14ac:dyDescent="0.2">
      <c r="A3" s="115" t="s">
        <v>2</v>
      </c>
      <c r="B3" s="115"/>
      <c r="C3" s="115"/>
      <c r="D3" s="115"/>
      <c r="E3" s="115"/>
      <c r="F3" s="115"/>
    </row>
    <row r="4" spans="1:6" ht="14.45" customHeight="1" x14ac:dyDescent="0.2"/>
    <row r="5" spans="1:6" ht="29.1" customHeight="1" x14ac:dyDescent="0.2">
      <c r="A5" s="2" t="s">
        <v>162</v>
      </c>
      <c r="B5" s="126" t="s">
        <v>135</v>
      </c>
      <c r="C5" s="126"/>
      <c r="D5" s="126"/>
      <c r="E5" s="126"/>
      <c r="F5" s="126"/>
    </row>
    <row r="6" spans="1:6" ht="14.45" customHeight="1" x14ac:dyDescent="0.2">
      <c r="D6" s="3" t="s">
        <v>139</v>
      </c>
      <c r="F6" s="3" t="s">
        <v>9</v>
      </c>
    </row>
    <row r="7" spans="1:6" ht="14.45" customHeight="1" x14ac:dyDescent="0.2">
      <c r="A7" s="122" t="s">
        <v>135</v>
      </c>
      <c r="B7" s="122"/>
      <c r="D7" s="5" t="s">
        <v>97</v>
      </c>
      <c r="F7" s="5" t="s">
        <v>97</v>
      </c>
    </row>
    <row r="8" spans="1:6" ht="21.75" customHeight="1" x14ac:dyDescent="0.2">
      <c r="A8" s="123" t="s">
        <v>206</v>
      </c>
      <c r="B8" s="123"/>
      <c r="D8" s="13">
        <v>0</v>
      </c>
      <c r="E8" s="14"/>
      <c r="F8" s="58">
        <v>78479394808</v>
      </c>
    </row>
    <row r="9" spans="1:6" ht="21.75" customHeight="1" x14ac:dyDescent="0.2">
      <c r="A9" s="120" t="s">
        <v>163</v>
      </c>
      <c r="B9" s="120"/>
      <c r="D9" s="16">
        <v>0</v>
      </c>
      <c r="E9" s="14"/>
      <c r="F9" s="57">
        <v>43619</v>
      </c>
    </row>
    <row r="10" spans="1:6" ht="21.75" customHeight="1" x14ac:dyDescent="0.2">
      <c r="A10" s="117" t="s">
        <v>36</v>
      </c>
      <c r="B10" s="117"/>
      <c r="D10" s="17">
        <v>0</v>
      </c>
      <c r="E10" s="14"/>
      <c r="F10" s="60">
        <f>SUM(F8:F9)</f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1"/>
  <sheetViews>
    <sheetView rightToLeft="1" view="pageBreakPreview" zoomScale="70" zoomScaleNormal="100" zoomScaleSheetLayoutView="70" workbookViewId="0">
      <selection activeCell="A25" sqref="A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8.42578125" customWidth="1"/>
    <col min="10" max="10" width="1.28515625" customWidth="1"/>
    <col min="11" max="11" width="10.42578125" customWidth="1"/>
    <col min="12" max="12" width="1.28515625" customWidth="1"/>
    <col min="13" max="13" width="18.85546875" customWidth="1"/>
    <col min="14" max="14" width="1.28515625" customWidth="1"/>
    <col min="15" max="15" width="22.42578125" bestFit="1" customWidth="1"/>
    <col min="16" max="16" width="1.28515625" customWidth="1"/>
    <col min="17" max="17" width="20.28515625" bestFit="1" customWidth="1"/>
    <col min="18" max="18" width="1.28515625" customWidth="1"/>
    <col min="19" max="19" width="19.5703125" customWidth="1"/>
    <col min="20" max="20" width="0.28515625" customWidth="1"/>
    <col min="22" max="22" width="12.7109375" bestFit="1" customWidth="1"/>
  </cols>
  <sheetData>
    <row r="1" spans="1:22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2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2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2" ht="14.45" customHeight="1" x14ac:dyDescent="0.2"/>
    <row r="5" spans="1:22" ht="14.45" customHeight="1" x14ac:dyDescent="0.2">
      <c r="A5" s="126" t="s">
        <v>142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22" ht="14.45" customHeight="1" x14ac:dyDescent="0.2">
      <c r="A6" s="122" t="s">
        <v>37</v>
      </c>
      <c r="C6" s="122" t="s">
        <v>164</v>
      </c>
      <c r="D6" s="122"/>
      <c r="E6" s="122"/>
      <c r="F6" s="122"/>
      <c r="G6" s="122"/>
      <c r="I6" s="122" t="s">
        <v>139</v>
      </c>
      <c r="J6" s="122"/>
      <c r="K6" s="122"/>
      <c r="L6" s="122"/>
      <c r="M6" s="122"/>
      <c r="O6" s="122" t="s">
        <v>140</v>
      </c>
      <c r="P6" s="122"/>
      <c r="Q6" s="122"/>
      <c r="R6" s="122"/>
      <c r="S6" s="122"/>
    </row>
    <row r="7" spans="1:22" ht="42" x14ac:dyDescent="0.2">
      <c r="A7" s="122"/>
      <c r="C7" s="12" t="s">
        <v>165</v>
      </c>
      <c r="D7" s="4"/>
      <c r="E7" s="12" t="s">
        <v>166</v>
      </c>
      <c r="F7" s="4"/>
      <c r="G7" s="12" t="s">
        <v>167</v>
      </c>
      <c r="I7" s="12" t="s">
        <v>168</v>
      </c>
      <c r="J7" s="4"/>
      <c r="K7" s="12" t="s">
        <v>169</v>
      </c>
      <c r="L7" s="4"/>
      <c r="M7" s="12" t="s">
        <v>170</v>
      </c>
      <c r="O7" s="12" t="s">
        <v>168</v>
      </c>
      <c r="P7" s="4"/>
      <c r="Q7" s="12" t="s">
        <v>169</v>
      </c>
      <c r="R7" s="4"/>
      <c r="S7" s="12" t="s">
        <v>170</v>
      </c>
      <c r="V7" s="40"/>
    </row>
    <row r="8" spans="1:22" ht="28.5" customHeight="1" x14ac:dyDescent="0.2">
      <c r="A8" s="6" t="s">
        <v>34</v>
      </c>
      <c r="C8" s="6" t="s">
        <v>171</v>
      </c>
      <c r="E8" s="43">
        <v>1092556</v>
      </c>
      <c r="F8" s="44"/>
      <c r="G8" s="64">
        <v>114</v>
      </c>
      <c r="H8" s="44"/>
      <c r="I8" s="64">
        <v>0</v>
      </c>
      <c r="J8" s="44"/>
      <c r="K8" s="64">
        <v>0</v>
      </c>
      <c r="L8" s="44"/>
      <c r="M8" s="64">
        <v>0</v>
      </c>
      <c r="N8" s="44"/>
      <c r="O8" s="64">
        <v>124551384</v>
      </c>
      <c r="P8" s="54"/>
      <c r="Q8" s="64">
        <v>2507746</v>
      </c>
      <c r="R8" s="44"/>
      <c r="S8" s="43">
        <f>O8-Q8</f>
        <v>122043638</v>
      </c>
      <c r="V8" s="48"/>
    </row>
    <row r="9" spans="1:22" ht="28.5" customHeight="1" x14ac:dyDescent="0.2">
      <c r="A9" s="7" t="s">
        <v>31</v>
      </c>
      <c r="C9" s="7" t="s">
        <v>172</v>
      </c>
      <c r="E9" s="45">
        <v>90384512</v>
      </c>
      <c r="F9" s="44"/>
      <c r="G9" s="62">
        <v>270</v>
      </c>
      <c r="H9" s="44"/>
      <c r="I9" s="62">
        <v>0</v>
      </c>
      <c r="J9" s="44"/>
      <c r="K9" s="62">
        <v>0</v>
      </c>
      <c r="L9" s="44"/>
      <c r="M9" s="62">
        <v>0</v>
      </c>
      <c r="N9" s="44"/>
      <c r="O9" s="62">
        <v>24403818240</v>
      </c>
      <c r="P9" s="54"/>
      <c r="Q9" s="62">
        <v>0</v>
      </c>
      <c r="R9" s="44"/>
      <c r="S9" s="48">
        <f t="shared" ref="S9:S15" si="0">O9-Q9</f>
        <v>24403818240</v>
      </c>
    </row>
    <row r="10" spans="1:22" ht="28.5" customHeight="1" x14ac:dyDescent="0.2">
      <c r="A10" s="7" t="s">
        <v>30</v>
      </c>
      <c r="C10" s="7" t="s">
        <v>173</v>
      </c>
      <c r="E10" s="45">
        <v>23622431</v>
      </c>
      <c r="F10" s="44"/>
      <c r="G10" s="62">
        <v>450</v>
      </c>
      <c r="H10" s="44"/>
      <c r="I10" s="62">
        <v>0</v>
      </c>
      <c r="J10" s="44"/>
      <c r="K10" s="62">
        <v>0</v>
      </c>
      <c r="L10" s="44"/>
      <c r="M10" s="62">
        <v>0</v>
      </c>
      <c r="N10" s="44"/>
      <c r="O10" s="62">
        <v>10630093950</v>
      </c>
      <c r="P10" s="54"/>
      <c r="Q10" s="62">
        <v>0</v>
      </c>
      <c r="R10" s="44"/>
      <c r="S10" s="48">
        <f t="shared" si="0"/>
        <v>10630093950</v>
      </c>
    </row>
    <row r="11" spans="1:22" ht="28.5" customHeight="1" x14ac:dyDescent="0.2">
      <c r="A11" s="7" t="s">
        <v>27</v>
      </c>
      <c r="C11" s="7" t="s">
        <v>174</v>
      </c>
      <c r="E11" s="45">
        <v>25726590</v>
      </c>
      <c r="F11" s="44"/>
      <c r="G11" s="62">
        <v>388</v>
      </c>
      <c r="H11" s="44"/>
      <c r="I11" s="62">
        <v>0</v>
      </c>
      <c r="J11" s="44"/>
      <c r="K11" s="62">
        <v>0</v>
      </c>
      <c r="L11" s="44"/>
      <c r="M11" s="62">
        <v>0</v>
      </c>
      <c r="N11" s="44"/>
      <c r="O11" s="62">
        <v>9981916920</v>
      </c>
      <c r="P11" s="54"/>
      <c r="Q11" s="62">
        <v>0</v>
      </c>
      <c r="R11" s="44"/>
      <c r="S11" s="48">
        <f t="shared" si="0"/>
        <v>9981916920</v>
      </c>
    </row>
    <row r="12" spans="1:22" ht="28.5" customHeight="1" x14ac:dyDescent="0.2">
      <c r="A12" s="7" t="s">
        <v>24</v>
      </c>
      <c r="C12" s="7" t="s">
        <v>175</v>
      </c>
      <c r="E12" s="45">
        <v>3776384605</v>
      </c>
      <c r="F12" s="44"/>
      <c r="G12" s="62">
        <v>1060</v>
      </c>
      <c r="H12" s="44"/>
      <c r="I12" s="62">
        <v>0</v>
      </c>
      <c r="J12" s="44"/>
      <c r="K12" s="62">
        <v>0</v>
      </c>
      <c r="L12" s="44"/>
      <c r="M12" s="62">
        <v>0</v>
      </c>
      <c r="N12" s="44"/>
      <c r="O12" s="62">
        <v>4002967681300</v>
      </c>
      <c r="P12" s="54"/>
      <c r="Q12" s="62">
        <v>0</v>
      </c>
      <c r="R12" s="44"/>
      <c r="S12" s="48">
        <f t="shared" si="0"/>
        <v>4002967681300</v>
      </c>
    </row>
    <row r="13" spans="1:22" ht="28.5" customHeight="1" x14ac:dyDescent="0.2">
      <c r="A13" s="7" t="s">
        <v>20</v>
      </c>
      <c r="C13" s="7" t="s">
        <v>176</v>
      </c>
      <c r="E13" s="45">
        <v>16104317</v>
      </c>
      <c r="F13" s="44"/>
      <c r="G13" s="62">
        <v>3359</v>
      </c>
      <c r="H13" s="44"/>
      <c r="I13" s="62">
        <v>0</v>
      </c>
      <c r="J13" s="44"/>
      <c r="K13" s="62">
        <v>0</v>
      </c>
      <c r="L13" s="44"/>
      <c r="M13" s="62">
        <v>0</v>
      </c>
      <c r="N13" s="44"/>
      <c r="O13" s="62">
        <v>54094400803</v>
      </c>
      <c r="P13" s="54"/>
      <c r="Q13" s="62">
        <v>0</v>
      </c>
      <c r="R13" s="44"/>
      <c r="S13" s="48">
        <f t="shared" si="0"/>
        <v>54094400803</v>
      </c>
    </row>
    <row r="14" spans="1:22" ht="28.5" customHeight="1" x14ac:dyDescent="0.2">
      <c r="A14" s="7" t="s">
        <v>33</v>
      </c>
      <c r="C14" s="7" t="s">
        <v>177</v>
      </c>
      <c r="E14" s="45">
        <v>1230762920</v>
      </c>
      <c r="F14" s="44"/>
      <c r="G14" s="62">
        <v>700</v>
      </c>
      <c r="H14" s="44"/>
      <c r="I14" s="62">
        <v>0</v>
      </c>
      <c r="J14" s="44"/>
      <c r="K14" s="62">
        <v>0</v>
      </c>
      <c r="L14" s="44"/>
      <c r="M14" s="62">
        <v>0</v>
      </c>
      <c r="N14" s="44"/>
      <c r="O14" s="62">
        <v>861534044000</v>
      </c>
      <c r="P14" s="54"/>
      <c r="Q14" s="62">
        <v>0</v>
      </c>
      <c r="R14" s="44"/>
      <c r="S14" s="48">
        <f t="shared" si="0"/>
        <v>861534044000</v>
      </c>
    </row>
    <row r="15" spans="1:22" ht="28.5" customHeight="1" x14ac:dyDescent="0.2">
      <c r="A15" s="76" t="s">
        <v>32</v>
      </c>
      <c r="B15" s="40"/>
      <c r="C15" s="76" t="s">
        <v>178</v>
      </c>
      <c r="D15" s="40"/>
      <c r="E15" s="48">
        <v>2187364351</v>
      </c>
      <c r="F15" s="77"/>
      <c r="G15" s="48">
        <v>150</v>
      </c>
      <c r="H15" s="77"/>
      <c r="I15" s="48">
        <v>0</v>
      </c>
      <c r="J15" s="77"/>
      <c r="K15" s="48">
        <v>0</v>
      </c>
      <c r="L15" s="77"/>
      <c r="M15" s="48">
        <v>0</v>
      </c>
      <c r="N15" s="77"/>
      <c r="O15" s="48">
        <v>328104652650</v>
      </c>
      <c r="P15" s="78"/>
      <c r="Q15" s="48">
        <v>0</v>
      </c>
      <c r="R15" s="77"/>
      <c r="S15" s="48">
        <f t="shared" si="0"/>
        <v>328104652650</v>
      </c>
      <c r="T15" s="40"/>
      <c r="U15" s="40"/>
      <c r="V15" s="40"/>
    </row>
    <row r="16" spans="1:22" s="53" customFormat="1" ht="28.5" customHeight="1" x14ac:dyDescent="0.2">
      <c r="A16" s="76" t="s">
        <v>207</v>
      </c>
      <c r="B16" s="103"/>
      <c r="C16" s="76"/>
      <c r="D16" s="103"/>
      <c r="E16" s="48"/>
      <c r="F16" s="48"/>
      <c r="G16" s="48">
        <v>0</v>
      </c>
      <c r="H16" s="48"/>
      <c r="I16" s="48"/>
      <c r="J16" s="48"/>
      <c r="K16" s="48">
        <v>0</v>
      </c>
      <c r="L16" s="48"/>
      <c r="M16" s="48">
        <v>0</v>
      </c>
      <c r="N16" s="104"/>
      <c r="O16" s="105">
        <v>5322479793</v>
      </c>
      <c r="P16" s="104"/>
      <c r="Q16" s="105">
        <v>0</v>
      </c>
      <c r="R16" s="104"/>
      <c r="S16" s="105">
        <f>O16</f>
        <v>5322479793</v>
      </c>
      <c r="T16" s="103"/>
      <c r="U16" s="103"/>
      <c r="V16" s="103"/>
    </row>
    <row r="17" spans="1:19" s="53" customFormat="1" ht="28.5" customHeight="1" x14ac:dyDescent="0.2">
      <c r="A17" s="68" t="s">
        <v>208</v>
      </c>
      <c r="C17" s="68" t="s">
        <v>49</v>
      </c>
      <c r="E17" s="48">
        <f>I17/G17</f>
        <v>80313159</v>
      </c>
      <c r="F17" s="48"/>
      <c r="G17" s="48">
        <v>219</v>
      </c>
      <c r="H17" s="48"/>
      <c r="I17" s="48">
        <v>17588581821</v>
      </c>
      <c r="J17" s="48"/>
      <c r="K17" s="48">
        <v>0</v>
      </c>
      <c r="L17" s="48"/>
      <c r="M17" s="48">
        <f>I17-K17</f>
        <v>17588581821</v>
      </c>
      <c r="N17" s="106"/>
      <c r="O17" s="107">
        <v>83268491284</v>
      </c>
      <c r="P17" s="106"/>
      <c r="Q17" s="107">
        <v>0</v>
      </c>
      <c r="R17" s="106"/>
      <c r="S17" s="105">
        <f t="shared" ref="S17:S18" si="1">O17</f>
        <v>83268491284</v>
      </c>
    </row>
    <row r="18" spans="1:19" s="53" customFormat="1" ht="28.5" customHeight="1" x14ac:dyDescent="0.2">
      <c r="A18" s="68" t="s">
        <v>209</v>
      </c>
      <c r="C18" s="68"/>
      <c r="E18" s="48">
        <v>0</v>
      </c>
      <c r="F18" s="48"/>
      <c r="G18" s="48"/>
      <c r="H18" s="48"/>
      <c r="I18" s="48"/>
      <c r="J18" s="48"/>
      <c r="K18" s="48">
        <v>0</v>
      </c>
      <c r="L18" s="48"/>
      <c r="M18" s="48">
        <v>0</v>
      </c>
      <c r="N18" s="106"/>
      <c r="O18" s="107">
        <v>830520000</v>
      </c>
      <c r="P18" s="106"/>
      <c r="Q18" s="107">
        <v>0</v>
      </c>
      <c r="R18" s="106"/>
      <c r="S18" s="105">
        <f t="shared" si="1"/>
        <v>830520000</v>
      </c>
    </row>
    <row r="19" spans="1:19" ht="29.25" customHeight="1" x14ac:dyDescent="0.2">
      <c r="A19" s="10" t="s">
        <v>36</v>
      </c>
      <c r="C19" s="11"/>
      <c r="E19" s="47"/>
      <c r="F19" s="44"/>
      <c r="G19" s="61"/>
      <c r="H19" s="44"/>
      <c r="I19" s="61">
        <f>SUM(I8:I18)</f>
        <v>17588581821</v>
      </c>
      <c r="J19" s="44"/>
      <c r="K19" s="61">
        <v>0</v>
      </c>
      <c r="L19" s="44"/>
      <c r="M19" s="61">
        <f>SUM(M8:M18)</f>
        <v>17588581821</v>
      </c>
      <c r="N19" s="44"/>
      <c r="O19" s="61">
        <f>SUM(O8:O18)</f>
        <v>5381262650324</v>
      </c>
      <c r="P19" s="54"/>
      <c r="Q19" s="61">
        <f>SUM(Q8:Q18)</f>
        <v>2507746</v>
      </c>
      <c r="R19" s="44"/>
      <c r="S19" s="61">
        <f>SUM(S8:S18)</f>
        <v>5381260142578</v>
      </c>
    </row>
    <row r="21" spans="1:19" x14ac:dyDescent="0.2">
      <c r="Q21" s="4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view="pageBreakPreview" zoomScale="90" zoomScaleNormal="100" zoomScaleSheetLayoutView="90" workbookViewId="0">
      <selection activeCell="U28" sqref="U28"/>
    </sheetView>
  </sheetViews>
  <sheetFormatPr defaultRowHeight="12.75" x14ac:dyDescent="0.2"/>
  <cols>
    <col min="1" max="1" width="58.7109375" customWidth="1"/>
    <col min="2" max="2" width="1.28515625" customWidth="1"/>
    <col min="3" max="3" width="19" customWidth="1"/>
    <col min="4" max="4" width="1.28515625" customWidth="1"/>
    <col min="5" max="5" width="10.42578125" customWidth="1"/>
    <col min="6" max="6" width="1.28515625" customWidth="1"/>
    <col min="7" max="7" width="21.42578125" customWidth="1"/>
    <col min="8" max="8" width="1.28515625" customWidth="1"/>
    <col min="9" max="9" width="19.42578125" customWidth="1"/>
    <col min="10" max="10" width="1.28515625" customWidth="1"/>
    <col min="11" max="11" width="10.42578125" customWidth="1"/>
    <col min="12" max="12" width="1.28515625" customWidth="1"/>
    <col min="13" max="13" width="23.42578125" customWidth="1"/>
    <col min="14" max="14" width="0.28515625" customWidth="1"/>
  </cols>
  <sheetData>
    <row r="1" spans="1:1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 ht="14.45" customHeight="1" x14ac:dyDescent="0.2"/>
    <row r="5" spans="1:13" ht="14.45" customHeight="1" x14ac:dyDescent="0.2">
      <c r="A5" s="126" t="s">
        <v>181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ht="14.45" customHeight="1" x14ac:dyDescent="0.2">
      <c r="A6" s="122" t="s">
        <v>125</v>
      </c>
      <c r="C6" s="122" t="s">
        <v>139</v>
      </c>
      <c r="D6" s="122"/>
      <c r="E6" s="122"/>
      <c r="F6" s="122"/>
      <c r="G6" s="122"/>
      <c r="I6" s="122" t="s">
        <v>140</v>
      </c>
      <c r="J6" s="122"/>
      <c r="K6" s="122"/>
      <c r="L6" s="122"/>
      <c r="M6" s="122"/>
    </row>
    <row r="7" spans="1:13" ht="29.1" customHeight="1" x14ac:dyDescent="0.2">
      <c r="A7" s="122"/>
      <c r="C7" s="12" t="s">
        <v>179</v>
      </c>
      <c r="D7" s="4"/>
      <c r="E7" s="12" t="s">
        <v>169</v>
      </c>
      <c r="F7" s="4"/>
      <c r="G7" s="12" t="s">
        <v>180</v>
      </c>
      <c r="I7" s="12" t="s">
        <v>179</v>
      </c>
      <c r="J7" s="4"/>
      <c r="K7" s="12" t="s">
        <v>169</v>
      </c>
      <c r="L7" s="4"/>
      <c r="M7" s="12" t="s">
        <v>180</v>
      </c>
    </row>
    <row r="8" spans="1:13" ht="21.75" customHeight="1" x14ac:dyDescent="0.2">
      <c r="A8" s="6" t="s">
        <v>100</v>
      </c>
      <c r="C8" s="43">
        <v>138528298</v>
      </c>
      <c r="D8" s="44"/>
      <c r="E8" s="43">
        <v>0</v>
      </c>
      <c r="F8" s="44"/>
      <c r="G8" s="43">
        <v>138528298</v>
      </c>
      <c r="H8" s="44"/>
      <c r="I8" s="43">
        <v>140730716</v>
      </c>
      <c r="J8" s="44"/>
      <c r="K8" s="43">
        <v>0</v>
      </c>
      <c r="L8" s="44"/>
      <c r="M8" s="43">
        <v>140730716</v>
      </c>
    </row>
    <row r="9" spans="1:13" ht="21.75" customHeight="1" x14ac:dyDescent="0.2">
      <c r="A9" s="7" t="s">
        <v>101</v>
      </c>
      <c r="C9" s="45">
        <v>82763282</v>
      </c>
      <c r="D9" s="44"/>
      <c r="E9" s="45">
        <v>0</v>
      </c>
      <c r="F9" s="44"/>
      <c r="G9" s="45">
        <v>82763282</v>
      </c>
      <c r="H9" s="44"/>
      <c r="I9" s="45">
        <v>82763282</v>
      </c>
      <c r="J9" s="44"/>
      <c r="K9" s="45">
        <v>0</v>
      </c>
      <c r="L9" s="44"/>
      <c r="M9" s="45">
        <v>82763282</v>
      </c>
    </row>
    <row r="10" spans="1:13" ht="21.75" customHeight="1" x14ac:dyDescent="0.2">
      <c r="A10" s="7" t="s">
        <v>104</v>
      </c>
      <c r="C10" s="45">
        <v>25969627</v>
      </c>
      <c r="D10" s="44"/>
      <c r="E10" s="45">
        <v>0</v>
      </c>
      <c r="F10" s="44"/>
      <c r="G10" s="45">
        <v>25969627</v>
      </c>
      <c r="H10" s="44"/>
      <c r="I10" s="45">
        <v>27709282</v>
      </c>
      <c r="J10" s="44"/>
      <c r="K10" s="45">
        <v>0</v>
      </c>
      <c r="L10" s="44"/>
      <c r="M10" s="45">
        <v>27709282</v>
      </c>
    </row>
    <row r="11" spans="1:13" ht="21.75" customHeight="1" x14ac:dyDescent="0.2">
      <c r="A11" s="7" t="s">
        <v>105</v>
      </c>
      <c r="C11" s="45">
        <v>52985939</v>
      </c>
      <c r="D11" s="44"/>
      <c r="E11" s="45">
        <v>0</v>
      </c>
      <c r="F11" s="44"/>
      <c r="G11" s="45">
        <v>52985939</v>
      </c>
      <c r="H11" s="44"/>
      <c r="I11" s="45">
        <v>63507483</v>
      </c>
      <c r="J11" s="44"/>
      <c r="K11" s="45">
        <v>0</v>
      </c>
      <c r="L11" s="44"/>
      <c r="M11" s="45">
        <v>63507483</v>
      </c>
    </row>
    <row r="12" spans="1:13" ht="21.75" customHeight="1" x14ac:dyDescent="0.2">
      <c r="A12" s="7" t="s">
        <v>158</v>
      </c>
      <c r="C12" s="45">
        <v>0</v>
      </c>
      <c r="D12" s="44"/>
      <c r="E12" s="45">
        <v>0</v>
      </c>
      <c r="F12" s="44"/>
      <c r="G12" s="45">
        <v>0</v>
      </c>
      <c r="H12" s="44"/>
      <c r="I12" s="45">
        <v>5439497</v>
      </c>
      <c r="J12" s="44"/>
      <c r="K12" s="45">
        <v>0</v>
      </c>
      <c r="L12" s="44"/>
      <c r="M12" s="45">
        <v>5439497</v>
      </c>
    </row>
    <row r="13" spans="1:13" ht="21.75" customHeight="1" x14ac:dyDescent="0.2">
      <c r="A13" s="7" t="s">
        <v>159</v>
      </c>
      <c r="C13" s="45">
        <v>0</v>
      </c>
      <c r="D13" s="44"/>
      <c r="E13" s="45">
        <v>0</v>
      </c>
      <c r="F13" s="44"/>
      <c r="G13" s="45">
        <v>0</v>
      </c>
      <c r="H13" s="44"/>
      <c r="I13" s="45">
        <v>102717759</v>
      </c>
      <c r="J13" s="44"/>
      <c r="K13" s="45">
        <v>0</v>
      </c>
      <c r="L13" s="44"/>
      <c r="M13" s="45">
        <v>102717759</v>
      </c>
    </row>
    <row r="14" spans="1:13" ht="21.75" customHeight="1" x14ac:dyDescent="0.2">
      <c r="A14" s="7" t="s">
        <v>160</v>
      </c>
      <c r="C14" s="45">
        <v>0</v>
      </c>
      <c r="D14" s="44"/>
      <c r="E14" s="45">
        <v>0</v>
      </c>
      <c r="F14" s="44"/>
      <c r="G14" s="45">
        <v>0</v>
      </c>
      <c r="H14" s="44"/>
      <c r="I14" s="45">
        <v>4382442</v>
      </c>
      <c r="J14" s="44"/>
      <c r="K14" s="45">
        <v>0</v>
      </c>
      <c r="L14" s="44"/>
      <c r="M14" s="45">
        <v>4382442</v>
      </c>
    </row>
    <row r="15" spans="1:13" ht="21.75" customHeight="1" x14ac:dyDescent="0.2">
      <c r="A15" s="7" t="s">
        <v>161</v>
      </c>
      <c r="C15" s="45">
        <v>0</v>
      </c>
      <c r="D15" s="44"/>
      <c r="E15" s="45">
        <v>0</v>
      </c>
      <c r="F15" s="44"/>
      <c r="G15" s="45">
        <v>0</v>
      </c>
      <c r="H15" s="44"/>
      <c r="I15" s="45">
        <v>23357327</v>
      </c>
      <c r="J15" s="44"/>
      <c r="K15" s="45">
        <v>0</v>
      </c>
      <c r="L15" s="44"/>
      <c r="M15" s="45">
        <v>23357327</v>
      </c>
    </row>
    <row r="16" spans="1:13" ht="21.75" customHeight="1" x14ac:dyDescent="0.2">
      <c r="A16" s="7" t="s">
        <v>107</v>
      </c>
      <c r="C16" s="45">
        <v>360237</v>
      </c>
      <c r="D16" s="44"/>
      <c r="E16" s="45">
        <v>0</v>
      </c>
      <c r="F16" s="44"/>
      <c r="G16" s="45">
        <v>360237</v>
      </c>
      <c r="H16" s="44"/>
      <c r="I16" s="45">
        <v>513336</v>
      </c>
      <c r="J16" s="44"/>
      <c r="K16" s="45">
        <v>0</v>
      </c>
      <c r="L16" s="44"/>
      <c r="M16" s="45">
        <v>513336</v>
      </c>
    </row>
    <row r="17" spans="1:13" ht="21.75" customHeight="1" x14ac:dyDescent="0.2">
      <c r="A17" s="7" t="s">
        <v>108</v>
      </c>
      <c r="C17" s="45">
        <v>327378652</v>
      </c>
      <c r="D17" s="44"/>
      <c r="E17" s="45">
        <v>0</v>
      </c>
      <c r="F17" s="44"/>
      <c r="G17" s="45">
        <v>327378652</v>
      </c>
      <c r="H17" s="44"/>
      <c r="I17" s="45">
        <v>334273327</v>
      </c>
      <c r="J17" s="44"/>
      <c r="K17" s="45">
        <v>0</v>
      </c>
      <c r="L17" s="44"/>
      <c r="M17" s="45">
        <v>334273327</v>
      </c>
    </row>
    <row r="18" spans="1:13" ht="21.75" customHeight="1" x14ac:dyDescent="0.2">
      <c r="A18" s="7" t="s">
        <v>109</v>
      </c>
      <c r="C18" s="45">
        <v>8129752</v>
      </c>
      <c r="D18" s="44"/>
      <c r="E18" s="45">
        <v>0</v>
      </c>
      <c r="F18" s="44"/>
      <c r="G18" s="45">
        <v>8129752</v>
      </c>
      <c r="H18" s="44"/>
      <c r="I18" s="45">
        <v>12698503</v>
      </c>
      <c r="J18" s="44"/>
      <c r="K18" s="45">
        <v>0</v>
      </c>
      <c r="L18" s="44"/>
      <c r="M18" s="45">
        <v>12698503</v>
      </c>
    </row>
    <row r="19" spans="1:13" ht="21.75" customHeight="1" x14ac:dyDescent="0.2">
      <c r="A19" s="7" t="s">
        <v>110</v>
      </c>
      <c r="C19" s="45">
        <v>17908131</v>
      </c>
      <c r="D19" s="44"/>
      <c r="E19" s="45">
        <v>0</v>
      </c>
      <c r="F19" s="44"/>
      <c r="G19" s="45">
        <v>17908131</v>
      </c>
      <c r="H19" s="44"/>
      <c r="I19" s="45">
        <v>20981812</v>
      </c>
      <c r="J19" s="44"/>
      <c r="K19" s="45">
        <v>0</v>
      </c>
      <c r="L19" s="44"/>
      <c r="M19" s="45">
        <v>20981812</v>
      </c>
    </row>
    <row r="20" spans="1:13" ht="21.75" customHeight="1" x14ac:dyDescent="0.2">
      <c r="A20" s="7" t="s">
        <v>111</v>
      </c>
      <c r="C20" s="45">
        <v>162486927</v>
      </c>
      <c r="D20" s="44"/>
      <c r="E20" s="45">
        <v>0</v>
      </c>
      <c r="F20" s="44"/>
      <c r="G20" s="45">
        <v>162486927</v>
      </c>
      <c r="H20" s="44"/>
      <c r="I20" s="45">
        <v>169368986</v>
      </c>
      <c r="J20" s="44"/>
      <c r="K20" s="45">
        <v>0</v>
      </c>
      <c r="L20" s="44"/>
      <c r="M20" s="45">
        <v>169368986</v>
      </c>
    </row>
    <row r="21" spans="1:13" ht="21.75" customHeight="1" x14ac:dyDescent="0.2">
      <c r="A21" s="7" t="s">
        <v>112</v>
      </c>
      <c r="C21" s="45">
        <v>19131560</v>
      </c>
      <c r="D21" s="44"/>
      <c r="E21" s="45">
        <v>0</v>
      </c>
      <c r="F21" s="44"/>
      <c r="G21" s="45">
        <v>19131560</v>
      </c>
      <c r="H21" s="44"/>
      <c r="I21" s="45">
        <v>84502379</v>
      </c>
      <c r="J21" s="44"/>
      <c r="K21" s="45">
        <v>0</v>
      </c>
      <c r="L21" s="44"/>
      <c r="M21" s="45">
        <v>84502379</v>
      </c>
    </row>
    <row r="22" spans="1:13" ht="21.75" customHeight="1" x14ac:dyDescent="0.2">
      <c r="A22" s="7" t="s">
        <v>113</v>
      </c>
      <c r="C22" s="45">
        <v>4283</v>
      </c>
      <c r="D22" s="44"/>
      <c r="E22" s="45">
        <v>0</v>
      </c>
      <c r="F22" s="44"/>
      <c r="G22" s="45">
        <v>4283</v>
      </c>
      <c r="H22" s="44"/>
      <c r="I22" s="45">
        <v>17042</v>
      </c>
      <c r="J22" s="44"/>
      <c r="K22" s="45">
        <v>0</v>
      </c>
      <c r="L22" s="44"/>
      <c r="M22" s="45">
        <v>17042</v>
      </c>
    </row>
    <row r="23" spans="1:13" ht="21.75" customHeight="1" x14ac:dyDescent="0.2">
      <c r="A23" s="7" t="s">
        <v>114</v>
      </c>
      <c r="C23" s="45">
        <v>52448</v>
      </c>
      <c r="D23" s="44"/>
      <c r="E23" s="45">
        <v>0</v>
      </c>
      <c r="F23" s="44"/>
      <c r="G23" s="45">
        <v>52448</v>
      </c>
      <c r="H23" s="44"/>
      <c r="I23" s="45">
        <v>2539509</v>
      </c>
      <c r="J23" s="44"/>
      <c r="K23" s="45">
        <v>0</v>
      </c>
      <c r="L23" s="44"/>
      <c r="M23" s="45">
        <v>2539509</v>
      </c>
    </row>
    <row r="24" spans="1:13" ht="21.75" customHeight="1" x14ac:dyDescent="0.2">
      <c r="A24" s="7" t="s">
        <v>115</v>
      </c>
      <c r="C24" s="45">
        <v>4265</v>
      </c>
      <c r="D24" s="44"/>
      <c r="E24" s="45">
        <v>0</v>
      </c>
      <c r="F24" s="44"/>
      <c r="G24" s="45">
        <v>4265</v>
      </c>
      <c r="H24" s="44"/>
      <c r="I24" s="45">
        <v>12759</v>
      </c>
      <c r="J24" s="44"/>
      <c r="K24" s="45">
        <v>0</v>
      </c>
      <c r="L24" s="44"/>
      <c r="M24" s="45">
        <v>12759</v>
      </c>
    </row>
    <row r="25" spans="1:13" ht="21.75" customHeight="1" x14ac:dyDescent="0.2">
      <c r="A25" s="7" t="s">
        <v>116</v>
      </c>
      <c r="C25" s="45">
        <v>58904</v>
      </c>
      <c r="D25" s="44"/>
      <c r="E25" s="45">
        <v>0</v>
      </c>
      <c r="F25" s="44"/>
      <c r="G25" s="45">
        <v>58904</v>
      </c>
      <c r="H25" s="44"/>
      <c r="I25" s="45">
        <v>6263480</v>
      </c>
      <c r="J25" s="44"/>
      <c r="K25" s="45">
        <v>0</v>
      </c>
      <c r="L25" s="44"/>
      <c r="M25" s="45">
        <v>6263480</v>
      </c>
    </row>
    <row r="26" spans="1:13" ht="21.75" customHeight="1" x14ac:dyDescent="0.2">
      <c r="A26" s="7" t="s">
        <v>117</v>
      </c>
      <c r="C26" s="45">
        <v>39043352</v>
      </c>
      <c r="D26" s="44"/>
      <c r="E26" s="45">
        <v>0</v>
      </c>
      <c r="F26" s="44"/>
      <c r="G26" s="45">
        <v>39043352</v>
      </c>
      <c r="H26" s="44"/>
      <c r="I26" s="45">
        <v>39103452</v>
      </c>
      <c r="J26" s="44"/>
      <c r="K26" s="45">
        <v>0</v>
      </c>
      <c r="L26" s="44"/>
      <c r="M26" s="45">
        <v>39103452</v>
      </c>
    </row>
    <row r="27" spans="1:13" ht="21.75" customHeight="1" x14ac:dyDescent="0.2">
      <c r="A27" s="7" t="s">
        <v>118</v>
      </c>
      <c r="C27" s="45">
        <v>60780065</v>
      </c>
      <c r="D27" s="44"/>
      <c r="E27" s="45">
        <v>0</v>
      </c>
      <c r="F27" s="44"/>
      <c r="G27" s="45">
        <v>60780065</v>
      </c>
      <c r="H27" s="44"/>
      <c r="I27" s="45">
        <v>121555868</v>
      </c>
      <c r="J27" s="44"/>
      <c r="K27" s="45">
        <v>0</v>
      </c>
      <c r="L27" s="44"/>
      <c r="M27" s="45">
        <v>121555868</v>
      </c>
    </row>
    <row r="28" spans="1:13" ht="21.75" customHeight="1" x14ac:dyDescent="0.2">
      <c r="A28" s="7" t="s">
        <v>119</v>
      </c>
      <c r="C28" s="45">
        <v>4247</v>
      </c>
      <c r="D28" s="44"/>
      <c r="E28" s="45">
        <v>0</v>
      </c>
      <c r="F28" s="44"/>
      <c r="G28" s="45">
        <v>4247</v>
      </c>
      <c r="H28" s="44"/>
      <c r="I28" s="45">
        <v>8494</v>
      </c>
      <c r="J28" s="44"/>
      <c r="K28" s="45">
        <v>0</v>
      </c>
      <c r="L28" s="44"/>
      <c r="M28" s="45">
        <v>8494</v>
      </c>
    </row>
    <row r="29" spans="1:13" ht="21.75" customHeight="1" x14ac:dyDescent="0.2">
      <c r="A29" s="7" t="s">
        <v>120</v>
      </c>
      <c r="C29" s="45">
        <v>268460</v>
      </c>
      <c r="D29" s="44"/>
      <c r="E29" s="45">
        <v>0</v>
      </c>
      <c r="F29" s="44"/>
      <c r="G29" s="45">
        <v>268460</v>
      </c>
      <c r="H29" s="44"/>
      <c r="I29" s="45">
        <v>532659</v>
      </c>
      <c r="J29" s="44"/>
      <c r="K29" s="45">
        <v>0</v>
      </c>
      <c r="L29" s="44"/>
      <c r="M29" s="45">
        <v>532659</v>
      </c>
    </row>
    <row r="30" spans="1:13" ht="21.75" customHeight="1" x14ac:dyDescent="0.2">
      <c r="A30" s="8" t="s">
        <v>121</v>
      </c>
      <c r="C30" s="46">
        <v>150172</v>
      </c>
      <c r="D30" s="44"/>
      <c r="E30" s="46">
        <v>0</v>
      </c>
      <c r="F30" s="44"/>
      <c r="G30" s="46">
        <v>150172</v>
      </c>
      <c r="H30" s="44"/>
      <c r="I30" s="46">
        <v>296083</v>
      </c>
      <c r="J30" s="44"/>
      <c r="K30" s="46">
        <v>0</v>
      </c>
      <c r="L30" s="44"/>
      <c r="M30" s="46">
        <v>296083</v>
      </c>
    </row>
    <row r="31" spans="1:13" ht="21.75" customHeight="1" x14ac:dyDescent="0.2">
      <c r="A31" s="10" t="s">
        <v>36</v>
      </c>
      <c r="C31" s="47">
        <f>SUM(C8:C30)</f>
        <v>936008601</v>
      </c>
      <c r="D31" s="44"/>
      <c r="E31" s="47">
        <f>SUM(E8:E30)</f>
        <v>0</v>
      </c>
      <c r="F31" s="44"/>
      <c r="G31" s="47">
        <f>SUM(G8:G30)</f>
        <v>936008601</v>
      </c>
      <c r="H31" s="44"/>
      <c r="I31" s="47">
        <f>SUM(I8:I30)</f>
        <v>1243275477</v>
      </c>
      <c r="J31" s="44"/>
      <c r="K31" s="47">
        <f>SUM(K8:K30)</f>
        <v>0</v>
      </c>
      <c r="L31" s="44"/>
      <c r="M31" s="47">
        <f>SUM(M8:M30)</f>
        <v>1243275477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F9D2-A1A0-41B0-81F4-C69D50773DE5}">
  <sheetPr>
    <pageSetUpPr fitToPage="1"/>
  </sheetPr>
  <dimension ref="A1:W79"/>
  <sheetViews>
    <sheetView rightToLeft="1" view="pageBreakPreview" zoomScale="90" zoomScaleNormal="100" zoomScaleSheetLayoutView="90" workbookViewId="0">
      <selection activeCell="W27" sqref="W27"/>
    </sheetView>
  </sheetViews>
  <sheetFormatPr defaultRowHeight="12.75" x14ac:dyDescent="0.2"/>
  <cols>
    <col min="1" max="1" width="40.28515625" style="79" customWidth="1"/>
    <col min="2" max="2" width="1.28515625" style="79" customWidth="1"/>
    <col min="3" max="3" width="13.28515625" style="79" bestFit="1" customWidth="1"/>
    <col min="4" max="4" width="1.28515625" style="79" customWidth="1"/>
    <col min="5" max="5" width="24.7109375" style="79" bestFit="1" customWidth="1"/>
    <col min="6" max="6" width="1.28515625" style="79" customWidth="1"/>
    <col min="7" max="7" width="19.42578125" style="79" bestFit="1" customWidth="1"/>
    <col min="8" max="8" width="1.28515625" style="79" customWidth="1"/>
    <col min="9" max="9" width="36.85546875" style="79" bestFit="1" customWidth="1"/>
    <col min="10" max="10" width="1.28515625" style="79" customWidth="1"/>
    <col min="11" max="11" width="15.140625" style="79" bestFit="1" customWidth="1"/>
    <col min="12" max="12" width="1.28515625" style="79" customWidth="1"/>
    <col min="13" max="13" width="24.7109375" style="79" bestFit="1" customWidth="1"/>
    <col min="14" max="14" width="1.28515625" style="79" customWidth="1"/>
    <col min="15" max="15" width="20.5703125" style="79" bestFit="1" customWidth="1"/>
    <col min="16" max="16" width="1.28515625" style="79" customWidth="1"/>
    <col min="17" max="17" width="20.7109375" style="79" customWidth="1"/>
    <col min="18" max="18" width="1.28515625" style="79" customWidth="1"/>
    <col min="19" max="19" width="0.28515625" style="79" customWidth="1"/>
    <col min="20" max="20" width="18.140625" style="79" bestFit="1" customWidth="1"/>
    <col min="21" max="22" width="15.28515625" style="79" bestFit="1" customWidth="1"/>
    <col min="23" max="23" width="12.28515625" style="79" bestFit="1" customWidth="1"/>
    <col min="24" max="16384" width="9.140625" style="79"/>
  </cols>
  <sheetData>
    <row r="1" spans="1:18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8" ht="21.75" customHeight="1" x14ac:dyDescent="0.2">
      <c r="A2" s="138" t="s">
        <v>122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4.45" customHeight="1" x14ac:dyDescent="0.2"/>
    <row r="5" spans="1:18" ht="14.45" customHeight="1" x14ac:dyDescent="0.2">
      <c r="A5" s="139" t="s">
        <v>182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4.45" customHeight="1" x14ac:dyDescent="0.2">
      <c r="A6" s="140" t="s">
        <v>125</v>
      </c>
      <c r="C6" s="140" t="s">
        <v>139</v>
      </c>
      <c r="D6" s="140"/>
      <c r="E6" s="140"/>
      <c r="F6" s="140"/>
      <c r="G6" s="140"/>
      <c r="H6" s="140"/>
      <c r="I6" s="140"/>
      <c r="K6" s="140" t="s">
        <v>140</v>
      </c>
      <c r="L6" s="140"/>
      <c r="M6" s="140"/>
      <c r="N6" s="140"/>
      <c r="O6" s="140"/>
      <c r="P6" s="140"/>
      <c r="Q6" s="140"/>
      <c r="R6" s="140"/>
    </row>
    <row r="7" spans="1:18" ht="21" x14ac:dyDescent="0.2">
      <c r="A7" s="140"/>
      <c r="C7" s="80" t="s">
        <v>13</v>
      </c>
      <c r="D7" s="81"/>
      <c r="E7" s="80" t="s">
        <v>183</v>
      </c>
      <c r="F7" s="81"/>
      <c r="G7" s="80" t="s">
        <v>184</v>
      </c>
      <c r="H7" s="81"/>
      <c r="I7" s="80" t="s">
        <v>185</v>
      </c>
      <c r="K7" s="80" t="s">
        <v>13</v>
      </c>
      <c r="L7" s="81"/>
      <c r="M7" s="80" t="s">
        <v>183</v>
      </c>
      <c r="N7" s="81"/>
      <c r="O7" s="80" t="s">
        <v>184</v>
      </c>
      <c r="P7" s="81"/>
      <c r="Q7" s="141" t="s">
        <v>185</v>
      </c>
      <c r="R7" s="141"/>
    </row>
    <row r="8" spans="1:18" ht="21.75" customHeight="1" x14ac:dyDescent="0.2">
      <c r="A8" s="82" t="s">
        <v>25</v>
      </c>
      <c r="C8" s="83">
        <v>757399064</v>
      </c>
      <c r="E8" s="83">
        <v>3743066174288</v>
      </c>
      <c r="G8" s="83">
        <v>3743066174288</v>
      </c>
      <c r="I8" s="83">
        <v>0</v>
      </c>
      <c r="K8" s="83">
        <v>757399064</v>
      </c>
      <c r="M8" s="83">
        <v>3743066174288</v>
      </c>
      <c r="O8" s="83">
        <v>3743066174288</v>
      </c>
      <c r="Q8" s="84">
        <v>0</v>
      </c>
      <c r="R8" s="84"/>
    </row>
    <row r="9" spans="1:18" ht="21.75" customHeight="1" x14ac:dyDescent="0.2">
      <c r="A9" s="85" t="s">
        <v>92</v>
      </c>
      <c r="C9" s="86">
        <v>14600000</v>
      </c>
      <c r="E9" s="86">
        <v>158232125947</v>
      </c>
      <c r="G9" s="86">
        <v>150791727208</v>
      </c>
      <c r="I9" s="86">
        <v>7440398739</v>
      </c>
      <c r="K9" s="86">
        <v>68496735</v>
      </c>
      <c r="M9" s="86">
        <v>708560478503</v>
      </c>
      <c r="O9" s="86">
        <v>698556526647</v>
      </c>
      <c r="Q9" s="87">
        <v>10003951856</v>
      </c>
      <c r="R9" s="87"/>
    </row>
    <row r="10" spans="1:18" ht="21.75" customHeight="1" x14ac:dyDescent="0.2">
      <c r="A10" s="85" t="s">
        <v>90</v>
      </c>
      <c r="C10" s="86">
        <v>975000</v>
      </c>
      <c r="E10" s="86">
        <v>19056626220</v>
      </c>
      <c r="G10" s="86">
        <v>17896204899</v>
      </c>
      <c r="I10" s="86">
        <v>1160421321</v>
      </c>
      <c r="K10" s="86">
        <v>4250000</v>
      </c>
      <c r="M10" s="86">
        <v>78368373866</v>
      </c>
      <c r="O10" s="86">
        <v>76117019241</v>
      </c>
      <c r="Q10" s="87">
        <v>2251354625</v>
      </c>
      <c r="R10" s="87"/>
    </row>
    <row r="11" spans="1:18" ht="21.75" customHeight="1" x14ac:dyDescent="0.2">
      <c r="A11" s="85" t="s">
        <v>35</v>
      </c>
      <c r="C11" s="86">
        <v>1686000</v>
      </c>
      <c r="E11" s="86">
        <v>12105712722</v>
      </c>
      <c r="G11" s="86">
        <v>11353391309</v>
      </c>
      <c r="I11" s="86">
        <v>752321413</v>
      </c>
      <c r="K11" s="86">
        <v>1686000</v>
      </c>
      <c r="M11" s="86">
        <v>12105712722</v>
      </c>
      <c r="O11" s="86">
        <v>11353391309</v>
      </c>
      <c r="Q11" s="87">
        <v>752321413</v>
      </c>
      <c r="R11" s="87"/>
    </row>
    <row r="12" spans="1:18" ht="21.75" customHeight="1" x14ac:dyDescent="0.2">
      <c r="A12" s="85" t="s">
        <v>21</v>
      </c>
      <c r="C12" s="86">
        <v>190000</v>
      </c>
      <c r="E12" s="86">
        <v>1372656008</v>
      </c>
      <c r="G12" s="86">
        <v>1439897391</v>
      </c>
      <c r="I12" s="86">
        <v>-67241383</v>
      </c>
      <c r="K12" s="86">
        <v>670000</v>
      </c>
      <c r="M12" s="86">
        <v>4537049255</v>
      </c>
      <c r="O12" s="86">
        <v>5077802530</v>
      </c>
      <c r="Q12" s="87">
        <v>-540753275</v>
      </c>
      <c r="R12" s="87"/>
    </row>
    <row r="13" spans="1:18" ht="21.75" customHeight="1" x14ac:dyDescent="0.2">
      <c r="A13" s="85" t="s">
        <v>26</v>
      </c>
      <c r="C13" s="86">
        <v>4000000</v>
      </c>
      <c r="E13" s="86">
        <v>17780476615</v>
      </c>
      <c r="G13" s="86">
        <v>17270453780</v>
      </c>
      <c r="I13" s="86">
        <v>510022835</v>
      </c>
      <c r="K13" s="86">
        <v>4000000</v>
      </c>
      <c r="M13" s="86">
        <v>17780476615</v>
      </c>
      <c r="O13" s="86">
        <v>17270453780</v>
      </c>
      <c r="Q13" s="87">
        <v>510022835</v>
      </c>
      <c r="R13" s="87"/>
    </row>
    <row r="14" spans="1:18" ht="21.75" customHeight="1" x14ac:dyDescent="0.2">
      <c r="A14" s="85" t="s">
        <v>30</v>
      </c>
      <c r="C14" s="86">
        <v>2500000</v>
      </c>
      <c r="E14" s="86">
        <v>9969217667</v>
      </c>
      <c r="G14" s="86">
        <v>8510243000</v>
      </c>
      <c r="I14" s="86">
        <v>1458974667</v>
      </c>
      <c r="K14" s="86">
        <v>11167000</v>
      </c>
      <c r="M14" s="86">
        <v>41545041999</v>
      </c>
      <c r="O14" s="86">
        <v>38100186917</v>
      </c>
      <c r="Q14" s="87">
        <v>3444855082</v>
      </c>
      <c r="R14" s="87"/>
    </row>
    <row r="15" spans="1:18" ht="21.75" customHeight="1" x14ac:dyDescent="0.2">
      <c r="A15" s="85" t="s">
        <v>91</v>
      </c>
      <c r="C15" s="86">
        <v>10000000</v>
      </c>
      <c r="E15" s="86">
        <v>223896111654</v>
      </c>
      <c r="G15" s="86">
        <v>222481707440</v>
      </c>
      <c r="I15" s="86">
        <v>1414404214</v>
      </c>
      <c r="K15" s="86">
        <v>30663000</v>
      </c>
      <c r="M15" s="86">
        <v>637224947071</v>
      </c>
      <c r="O15" s="86">
        <v>632037783549</v>
      </c>
      <c r="Q15" s="87">
        <v>5187163522</v>
      </c>
      <c r="R15" s="87"/>
    </row>
    <row r="16" spans="1:18" ht="21.75" customHeight="1" x14ac:dyDescent="0.2">
      <c r="A16" s="85" t="s">
        <v>88</v>
      </c>
      <c r="C16" s="86">
        <v>49600000</v>
      </c>
      <c r="E16" s="86">
        <v>503432688760</v>
      </c>
      <c r="G16" s="86">
        <v>503342108434</v>
      </c>
      <c r="I16" s="86">
        <v>90580326</v>
      </c>
      <c r="K16" s="86">
        <v>117625841</v>
      </c>
      <c r="M16" s="86">
        <v>1189015738866</v>
      </c>
      <c r="O16" s="86">
        <v>1187354459357</v>
      </c>
      <c r="Q16" s="87">
        <v>1661279509</v>
      </c>
      <c r="R16" s="87"/>
    </row>
    <row r="17" spans="1:23" ht="21.75" customHeight="1" x14ac:dyDescent="0.2">
      <c r="A17" s="85" t="s">
        <v>87</v>
      </c>
      <c r="C17" s="86">
        <v>1400000</v>
      </c>
      <c r="E17" s="86">
        <v>36042030133</v>
      </c>
      <c r="G17" s="86">
        <v>33174746102</v>
      </c>
      <c r="I17" s="86">
        <v>2867284031</v>
      </c>
      <c r="K17" s="86">
        <v>28262563</v>
      </c>
      <c r="M17" s="86">
        <v>640928789442</v>
      </c>
      <c r="O17" s="86">
        <v>628563896301</v>
      </c>
      <c r="Q17" s="87">
        <v>12364893141</v>
      </c>
      <c r="R17" s="87"/>
    </row>
    <row r="18" spans="1:23" ht="21.75" customHeight="1" x14ac:dyDescent="0.2">
      <c r="A18" s="85" t="s">
        <v>19</v>
      </c>
      <c r="C18" s="86">
        <v>10000</v>
      </c>
      <c r="E18" s="86">
        <v>53659201</v>
      </c>
      <c r="G18" s="86">
        <v>43804385</v>
      </c>
      <c r="I18" s="86">
        <v>9854816</v>
      </c>
      <c r="K18" s="86">
        <v>92010000</v>
      </c>
      <c r="M18" s="86">
        <v>441466536001</v>
      </c>
      <c r="O18" s="86">
        <v>397174834622</v>
      </c>
      <c r="Q18" s="87">
        <v>44291701379</v>
      </c>
      <c r="R18" s="87"/>
    </row>
    <row r="19" spans="1:23" ht="21.75" customHeight="1" x14ac:dyDescent="0.2">
      <c r="A19" s="85" t="s">
        <v>93</v>
      </c>
      <c r="C19" s="86">
        <v>4800000</v>
      </c>
      <c r="E19" s="86">
        <v>55452400740</v>
      </c>
      <c r="G19" s="86">
        <v>48009000001</v>
      </c>
      <c r="I19" s="86">
        <v>7443400739</v>
      </c>
      <c r="K19" s="86">
        <v>13572005</v>
      </c>
      <c r="M19" s="86">
        <v>147736659524</v>
      </c>
      <c r="O19" s="86">
        <v>135745497506</v>
      </c>
      <c r="Q19" s="87">
        <v>11991162018</v>
      </c>
      <c r="R19" s="87"/>
    </row>
    <row r="20" spans="1:23" ht="21.75" customHeight="1" x14ac:dyDescent="0.2">
      <c r="A20" s="85" t="s">
        <v>89</v>
      </c>
      <c r="C20" s="86">
        <v>3670000</v>
      </c>
      <c r="E20" s="86">
        <v>50606239563</v>
      </c>
      <c r="G20" s="86">
        <v>47663885296</v>
      </c>
      <c r="I20" s="86">
        <v>2942354267</v>
      </c>
      <c r="K20" s="86">
        <v>7359000</v>
      </c>
      <c r="M20" s="86">
        <v>99359103695</v>
      </c>
      <c r="O20" s="86">
        <v>94589335161</v>
      </c>
      <c r="Q20" s="87">
        <v>4769768534</v>
      </c>
      <c r="R20" s="87"/>
      <c r="T20" s="88"/>
      <c r="U20" s="89"/>
    </row>
    <row r="21" spans="1:23" ht="21.75" customHeight="1" x14ac:dyDescent="0.2">
      <c r="A21" s="85" t="s">
        <v>31</v>
      </c>
      <c r="C21" s="86">
        <v>0</v>
      </c>
      <c r="E21" s="86">
        <v>0</v>
      </c>
      <c r="G21" s="86">
        <v>0</v>
      </c>
      <c r="I21" s="86">
        <v>0</v>
      </c>
      <c r="K21" s="86">
        <v>1</v>
      </c>
      <c r="M21" s="86">
        <v>4102</v>
      </c>
      <c r="O21" s="86">
        <v>4418</v>
      </c>
      <c r="Q21" s="87">
        <v>-316</v>
      </c>
      <c r="R21" s="87"/>
    </row>
    <row r="22" spans="1:23" ht="21.75" customHeight="1" x14ac:dyDescent="0.2">
      <c r="A22" s="85" t="s">
        <v>148</v>
      </c>
      <c r="C22" s="86">
        <v>0</v>
      </c>
      <c r="E22" s="86">
        <v>0</v>
      </c>
      <c r="G22" s="86">
        <v>0</v>
      </c>
      <c r="I22" s="86">
        <v>0</v>
      </c>
      <c r="K22" s="86">
        <v>158707123</v>
      </c>
      <c r="M22" s="86">
        <v>2954003072453</v>
      </c>
      <c r="O22" s="86">
        <v>2908734878213</v>
      </c>
      <c r="Q22" s="87">
        <v>45268194240</v>
      </c>
      <c r="R22" s="87"/>
    </row>
    <row r="23" spans="1:23" s="90" customFormat="1" ht="21.75" customHeight="1" x14ac:dyDescent="0.2">
      <c r="A23" s="85" t="s">
        <v>86</v>
      </c>
      <c r="C23" s="86">
        <v>0</v>
      </c>
      <c r="E23" s="86">
        <v>0</v>
      </c>
      <c r="G23" s="86">
        <v>0</v>
      </c>
      <c r="I23" s="86">
        <v>0</v>
      </c>
      <c r="K23" s="86">
        <v>43678010</v>
      </c>
      <c r="M23" s="86">
        <f>1578376753381-8911878188</f>
        <v>1569464875193</v>
      </c>
      <c r="O23" s="86">
        <v>1489238702950</v>
      </c>
      <c r="Q23" s="87">
        <v>80226172243</v>
      </c>
      <c r="R23" s="87"/>
      <c r="T23" s="91"/>
    </row>
    <row r="24" spans="1:23" s="90" customFormat="1" ht="21.75" customHeight="1" x14ac:dyDescent="0.2">
      <c r="A24" s="85" t="s">
        <v>149</v>
      </c>
      <c r="C24" s="86">
        <v>0</v>
      </c>
      <c r="E24" s="86">
        <v>0</v>
      </c>
      <c r="G24" s="86">
        <v>0</v>
      </c>
      <c r="I24" s="86">
        <v>0</v>
      </c>
      <c r="K24" s="86">
        <v>2322984</v>
      </c>
      <c r="M24" s="86">
        <v>50294786486</v>
      </c>
      <c r="O24" s="86">
        <v>49999988916</v>
      </c>
      <c r="Q24" s="87">
        <v>294797570</v>
      </c>
      <c r="R24" s="87"/>
    </row>
    <row r="25" spans="1:23" s="90" customFormat="1" ht="21.75" customHeight="1" x14ac:dyDescent="0.2">
      <c r="A25" s="85" t="s">
        <v>150</v>
      </c>
      <c r="C25" s="86">
        <v>0</v>
      </c>
      <c r="E25" s="86">
        <v>0</v>
      </c>
      <c r="G25" s="86">
        <v>0</v>
      </c>
      <c r="I25" s="86">
        <v>0</v>
      </c>
      <c r="K25" s="86">
        <v>6700000</v>
      </c>
      <c r="M25" s="86">
        <v>100601733645</v>
      </c>
      <c r="O25" s="86">
        <v>99962639466</v>
      </c>
      <c r="Q25" s="87">
        <v>639094179</v>
      </c>
      <c r="R25" s="87"/>
    </row>
    <row r="26" spans="1:23" ht="21.75" customHeight="1" x14ac:dyDescent="0.2">
      <c r="A26" s="85" t="s">
        <v>151</v>
      </c>
      <c r="C26" s="86">
        <v>0</v>
      </c>
      <c r="E26" s="86">
        <v>0</v>
      </c>
      <c r="G26" s="86">
        <v>0</v>
      </c>
      <c r="I26" s="86">
        <v>0</v>
      </c>
      <c r="K26" s="86">
        <v>3845000</v>
      </c>
      <c r="M26" s="86">
        <v>38635004589</v>
      </c>
      <c r="O26" s="86">
        <v>38846439926</v>
      </c>
      <c r="Q26" s="87">
        <v>-211435337</v>
      </c>
      <c r="R26" s="87"/>
    </row>
    <row r="27" spans="1:23" ht="21.75" customHeight="1" x14ac:dyDescent="0.2">
      <c r="A27" s="85" t="s">
        <v>29</v>
      </c>
      <c r="C27" s="86">
        <v>0</v>
      </c>
      <c r="E27" s="86">
        <v>0</v>
      </c>
      <c r="G27" s="86">
        <v>0</v>
      </c>
      <c r="I27" s="86">
        <v>0</v>
      </c>
      <c r="K27" s="86">
        <v>12800006</v>
      </c>
      <c r="M27" s="86">
        <v>193190643347</v>
      </c>
      <c r="O27" s="86">
        <v>174593993702</v>
      </c>
      <c r="Q27" s="87">
        <v>18596649645</v>
      </c>
      <c r="R27" s="87"/>
    </row>
    <row r="28" spans="1:23" ht="21.75" customHeight="1" x14ac:dyDescent="0.2">
      <c r="A28" s="85" t="s">
        <v>152</v>
      </c>
      <c r="C28" s="86">
        <v>0</v>
      </c>
      <c r="E28" s="86">
        <v>0</v>
      </c>
      <c r="G28" s="86">
        <v>0</v>
      </c>
      <c r="I28" s="86">
        <v>0</v>
      </c>
      <c r="K28" s="86">
        <v>10000000</v>
      </c>
      <c r="M28" s="86">
        <v>607447801288</v>
      </c>
      <c r="O28" s="86">
        <v>586440936966</v>
      </c>
      <c r="Q28" s="87">
        <v>21006864322</v>
      </c>
      <c r="R28" s="87"/>
    </row>
    <row r="29" spans="1:23" ht="21.75" customHeight="1" x14ac:dyDescent="0.2">
      <c r="A29" s="85" t="s">
        <v>22</v>
      </c>
      <c r="C29" s="86">
        <v>0</v>
      </c>
      <c r="E29" s="86">
        <v>0</v>
      </c>
      <c r="G29" s="86">
        <v>0</v>
      </c>
      <c r="I29" s="86">
        <v>0</v>
      </c>
      <c r="K29" s="86">
        <v>3000000</v>
      </c>
      <c r="M29" s="86">
        <v>24131646000</v>
      </c>
      <c r="O29" s="86">
        <v>26452159609</v>
      </c>
      <c r="Q29" s="87">
        <v>-2320513609</v>
      </c>
      <c r="R29" s="87"/>
    </row>
    <row r="30" spans="1:23" ht="21.75" customHeight="1" x14ac:dyDescent="0.2">
      <c r="A30" s="85" t="s">
        <v>24</v>
      </c>
      <c r="C30" s="86">
        <v>0</v>
      </c>
      <c r="E30" s="86">
        <v>0</v>
      </c>
      <c r="G30" s="86">
        <v>0</v>
      </c>
      <c r="I30" s="86">
        <v>0</v>
      </c>
      <c r="K30" s="86">
        <v>271673440</v>
      </c>
      <c r="M30" s="86">
        <v>2192160343440</v>
      </c>
      <c r="O30" s="86">
        <v>2163601265637</v>
      </c>
      <c r="Q30" s="87">
        <v>28559077803</v>
      </c>
      <c r="R30" s="87"/>
    </row>
    <row r="31" spans="1:23" ht="21.75" customHeight="1" x14ac:dyDescent="0.2">
      <c r="A31" s="92" t="s">
        <v>20</v>
      </c>
      <c r="B31" s="93"/>
      <c r="C31" s="94">
        <v>0</v>
      </c>
      <c r="D31" s="93"/>
      <c r="E31" s="94">
        <v>0</v>
      </c>
      <c r="F31" s="93"/>
      <c r="G31" s="94">
        <v>0</v>
      </c>
      <c r="H31" s="93"/>
      <c r="I31" s="94">
        <v>0</v>
      </c>
      <c r="J31" s="93"/>
      <c r="K31" s="94">
        <v>2915000</v>
      </c>
      <c r="L31" s="93"/>
      <c r="M31" s="94">
        <v>102265057244</v>
      </c>
      <c r="N31" s="93"/>
      <c r="O31" s="94">
        <v>102933145210</v>
      </c>
      <c r="P31" s="93"/>
      <c r="Q31" s="95">
        <v>-668087966</v>
      </c>
      <c r="R31" s="95"/>
      <c r="T31" s="89"/>
      <c r="U31" s="88"/>
      <c r="V31" s="89"/>
      <c r="W31" s="88"/>
    </row>
    <row r="32" spans="1:23" ht="21.75" customHeight="1" x14ac:dyDescent="0.2">
      <c r="A32" s="92" t="s">
        <v>210</v>
      </c>
      <c r="B32" s="93"/>
      <c r="C32" s="94">
        <v>0</v>
      </c>
      <c r="D32" s="93"/>
      <c r="E32" s="94">
        <v>0</v>
      </c>
      <c r="F32" s="93"/>
      <c r="G32" s="94">
        <v>0</v>
      </c>
      <c r="H32" s="93"/>
      <c r="I32" s="94">
        <v>0</v>
      </c>
      <c r="J32" s="93"/>
      <c r="K32" s="94">
        <v>2606</v>
      </c>
      <c r="L32" s="93"/>
      <c r="M32" s="94">
        <v>13965943</v>
      </c>
      <c r="N32" s="93"/>
      <c r="O32" s="94">
        <v>11879656</v>
      </c>
      <c r="P32" s="93"/>
      <c r="Q32" s="95">
        <v>2086287</v>
      </c>
      <c r="R32" s="95"/>
      <c r="V32" s="88"/>
    </row>
    <row r="33" spans="1:19" ht="21.75" customHeight="1" x14ac:dyDescent="0.2">
      <c r="A33" s="92" t="s">
        <v>211</v>
      </c>
      <c r="B33" s="93"/>
      <c r="C33" s="94">
        <v>0</v>
      </c>
      <c r="D33" s="93"/>
      <c r="E33" s="94">
        <v>0</v>
      </c>
      <c r="F33" s="93"/>
      <c r="G33" s="94">
        <v>0</v>
      </c>
      <c r="H33" s="93"/>
      <c r="I33" s="94">
        <v>0</v>
      </c>
      <c r="J33" s="93"/>
      <c r="K33" s="94">
        <v>10426169</v>
      </c>
      <c r="L33" s="93"/>
      <c r="M33" s="94">
        <v>55552991394</v>
      </c>
      <c r="N33" s="93"/>
      <c r="O33" s="94">
        <v>50255748425</v>
      </c>
      <c r="P33" s="93"/>
      <c r="Q33" s="95">
        <v>5297242969</v>
      </c>
      <c r="R33" s="95"/>
      <c r="S33" s="94"/>
    </row>
    <row r="34" spans="1:19" ht="21.75" customHeight="1" x14ac:dyDescent="0.2">
      <c r="A34" s="92" t="s">
        <v>212</v>
      </c>
      <c r="B34" s="93"/>
      <c r="C34" s="94">
        <v>0</v>
      </c>
      <c r="D34" s="93"/>
      <c r="E34" s="94">
        <v>0</v>
      </c>
      <c r="F34" s="93"/>
      <c r="G34" s="94">
        <v>0</v>
      </c>
      <c r="H34" s="93"/>
      <c r="I34" s="94">
        <v>0</v>
      </c>
      <c r="J34" s="93"/>
      <c r="K34" s="94">
        <v>13032711</v>
      </c>
      <c r="L34" s="93"/>
      <c r="M34" s="94">
        <v>69218029093</v>
      </c>
      <c r="N34" s="93"/>
      <c r="O34" s="94">
        <v>62532384449</v>
      </c>
      <c r="P34" s="93"/>
      <c r="Q34" s="95">
        <v>6685644644</v>
      </c>
      <c r="R34" s="95"/>
      <c r="S34" s="94"/>
    </row>
    <row r="35" spans="1:19" ht="21.75" customHeight="1" x14ac:dyDescent="0.2">
      <c r="A35" s="92" t="s">
        <v>213</v>
      </c>
      <c r="B35" s="93"/>
      <c r="C35" s="94">
        <v>0</v>
      </c>
      <c r="D35" s="93"/>
      <c r="E35" s="94">
        <v>0</v>
      </c>
      <c r="F35" s="93"/>
      <c r="G35" s="94">
        <v>0</v>
      </c>
      <c r="H35" s="93"/>
      <c r="I35" s="94">
        <v>0</v>
      </c>
      <c r="J35" s="93"/>
      <c r="K35" s="94">
        <v>18530909</v>
      </c>
      <c r="L35" s="93"/>
      <c r="M35" s="94">
        <v>98233268239</v>
      </c>
      <c r="N35" s="93"/>
      <c r="O35" s="94">
        <v>85683515247</v>
      </c>
      <c r="P35" s="93"/>
      <c r="Q35" s="95">
        <v>12549752992</v>
      </c>
      <c r="R35" s="95"/>
      <c r="S35" s="94"/>
    </row>
    <row r="36" spans="1:19" ht="21.75" customHeight="1" x14ac:dyDescent="0.2">
      <c r="A36" s="92" t="s">
        <v>214</v>
      </c>
      <c r="B36" s="93"/>
      <c r="C36" s="94">
        <v>0</v>
      </c>
      <c r="D36" s="93"/>
      <c r="E36" s="94">
        <v>0</v>
      </c>
      <c r="F36" s="93"/>
      <c r="G36" s="94">
        <v>0</v>
      </c>
      <c r="H36" s="93"/>
      <c r="I36" s="94">
        <v>0</v>
      </c>
      <c r="J36" s="93"/>
      <c r="K36" s="94">
        <v>13218040</v>
      </c>
      <c r="L36" s="93"/>
      <c r="M36" s="94">
        <v>67819214752</v>
      </c>
      <c r="N36" s="93"/>
      <c r="O36" s="94">
        <v>60969600191</v>
      </c>
      <c r="P36" s="93"/>
      <c r="Q36" s="95">
        <v>6849614561</v>
      </c>
      <c r="R36" s="95"/>
      <c r="S36" s="94"/>
    </row>
    <row r="37" spans="1:19" ht="21.75" customHeight="1" x14ac:dyDescent="0.2">
      <c r="A37" s="92" t="s">
        <v>215</v>
      </c>
      <c r="C37" s="94">
        <v>0</v>
      </c>
      <c r="E37" s="94">
        <v>0</v>
      </c>
      <c r="G37" s="94">
        <v>0</v>
      </c>
      <c r="I37" s="94">
        <v>0</v>
      </c>
      <c r="K37" s="94">
        <v>50311327</v>
      </c>
      <c r="M37" s="94">
        <v>127167478465</v>
      </c>
      <c r="O37" s="94">
        <v>86688397062</v>
      </c>
      <c r="Q37" s="95">
        <v>40479081403</v>
      </c>
      <c r="R37" s="95"/>
      <c r="S37" s="94"/>
    </row>
    <row r="38" spans="1:19" ht="21.75" customHeight="1" x14ac:dyDescent="0.2">
      <c r="A38" s="92" t="s">
        <v>216</v>
      </c>
      <c r="C38" s="94">
        <v>0</v>
      </c>
      <c r="E38" s="94">
        <v>0</v>
      </c>
      <c r="G38" s="94">
        <v>0</v>
      </c>
      <c r="I38" s="94">
        <v>0</v>
      </c>
      <c r="K38" s="94">
        <v>67476101</v>
      </c>
      <c r="M38" s="94">
        <v>61145242012</v>
      </c>
      <c r="O38" s="94">
        <v>30243843885</v>
      </c>
      <c r="Q38" s="95">
        <v>30901398127</v>
      </c>
      <c r="R38" s="95"/>
      <c r="S38" s="94"/>
    </row>
    <row r="39" spans="1:19" ht="21.75" customHeight="1" x14ac:dyDescent="0.2">
      <c r="A39" s="92" t="s">
        <v>217</v>
      </c>
      <c r="C39" s="94">
        <v>0</v>
      </c>
      <c r="E39" s="94">
        <v>0</v>
      </c>
      <c r="G39" s="94">
        <v>0</v>
      </c>
      <c r="I39" s="94">
        <v>0</v>
      </c>
      <c r="K39" s="94">
        <v>15363273</v>
      </c>
      <c r="M39" s="94">
        <v>5029853241</v>
      </c>
      <c r="O39" s="94">
        <v>1355060933</v>
      </c>
      <c r="Q39" s="95">
        <v>3674792308</v>
      </c>
      <c r="R39" s="95"/>
      <c r="S39" s="94"/>
    </row>
    <row r="40" spans="1:19" ht="21.75" customHeight="1" x14ac:dyDescent="0.2">
      <c r="A40" s="92" t="s">
        <v>218</v>
      </c>
      <c r="C40" s="94">
        <v>0</v>
      </c>
      <c r="E40" s="94">
        <v>0</v>
      </c>
      <c r="G40" s="94">
        <v>0</v>
      </c>
      <c r="I40" s="94">
        <v>0</v>
      </c>
      <c r="K40" s="94">
        <v>600000</v>
      </c>
      <c r="M40" s="94">
        <v>60000000</v>
      </c>
      <c r="O40" s="94">
        <v>48048960</v>
      </c>
      <c r="Q40" s="95">
        <v>11951040</v>
      </c>
      <c r="R40" s="95"/>
      <c r="S40" s="94"/>
    </row>
    <row r="41" spans="1:19" ht="21.75" customHeight="1" x14ac:dyDescent="0.2">
      <c r="A41" s="92" t="s">
        <v>219</v>
      </c>
      <c r="C41" s="94">
        <v>0</v>
      </c>
      <c r="E41" s="94">
        <v>0</v>
      </c>
      <c r="G41" s="94">
        <v>0</v>
      </c>
      <c r="I41" s="94">
        <v>0</v>
      </c>
      <c r="K41" s="94">
        <v>7241992</v>
      </c>
      <c r="M41" s="94">
        <v>195545441</v>
      </c>
      <c r="O41" s="94">
        <v>164302181</v>
      </c>
      <c r="Q41" s="95">
        <v>31243260</v>
      </c>
      <c r="R41" s="95"/>
      <c r="S41" s="94"/>
    </row>
    <row r="42" spans="1:19" ht="21.75" customHeight="1" x14ac:dyDescent="0.2">
      <c r="A42" s="92" t="s">
        <v>220</v>
      </c>
      <c r="C42" s="94">
        <v>0</v>
      </c>
      <c r="E42" s="94">
        <v>0</v>
      </c>
      <c r="G42" s="94">
        <v>0</v>
      </c>
      <c r="I42" s="94">
        <v>0</v>
      </c>
      <c r="K42" s="94">
        <v>2721542</v>
      </c>
      <c r="M42" s="94">
        <v>2824322</v>
      </c>
      <c r="O42" s="94">
        <v>-14913615</v>
      </c>
      <c r="Q42" s="95">
        <v>17737937</v>
      </c>
      <c r="R42" s="95"/>
      <c r="S42" s="94"/>
    </row>
    <row r="43" spans="1:19" ht="21.75" customHeight="1" x14ac:dyDescent="0.2">
      <c r="A43" s="92" t="s">
        <v>221</v>
      </c>
      <c r="C43" s="94">
        <v>0</v>
      </c>
      <c r="E43" s="94">
        <v>0</v>
      </c>
      <c r="G43" s="94">
        <v>0</v>
      </c>
      <c r="I43" s="94">
        <v>0</v>
      </c>
      <c r="K43" s="94">
        <v>1000</v>
      </c>
      <c r="M43" s="94">
        <v>5108522</v>
      </c>
      <c r="O43" s="94">
        <v>5161593</v>
      </c>
      <c r="Q43" s="95">
        <v>-53071</v>
      </c>
      <c r="R43" s="95"/>
      <c r="S43" s="94"/>
    </row>
    <row r="44" spans="1:19" ht="21.75" customHeight="1" x14ac:dyDescent="0.2">
      <c r="A44" s="92" t="s">
        <v>222</v>
      </c>
      <c r="C44" s="94">
        <v>0</v>
      </c>
      <c r="E44" s="94">
        <v>0</v>
      </c>
      <c r="G44" s="94">
        <v>0</v>
      </c>
      <c r="I44" s="94">
        <v>0</v>
      </c>
      <c r="K44" s="94">
        <v>4850000</v>
      </c>
      <c r="M44" s="94">
        <v>832000000</v>
      </c>
      <c r="O44" s="94">
        <v>431295560</v>
      </c>
      <c r="Q44" s="95">
        <v>400704440</v>
      </c>
      <c r="R44" s="95"/>
      <c r="S44" s="94"/>
    </row>
    <row r="45" spans="1:19" ht="21.75" customHeight="1" x14ac:dyDescent="0.2">
      <c r="A45" s="92" t="s">
        <v>223</v>
      </c>
      <c r="C45" s="94">
        <v>0</v>
      </c>
      <c r="E45" s="94">
        <v>0</v>
      </c>
      <c r="G45" s="94">
        <v>0</v>
      </c>
      <c r="I45" s="94">
        <v>0</v>
      </c>
      <c r="K45" s="94">
        <v>2300000</v>
      </c>
      <c r="M45" s="94">
        <v>59000000</v>
      </c>
      <c r="O45" s="94">
        <v>60770</v>
      </c>
      <c r="Q45" s="95">
        <v>58939230</v>
      </c>
      <c r="R45" s="95"/>
      <c r="S45" s="94"/>
    </row>
    <row r="46" spans="1:19" ht="21.75" customHeight="1" x14ac:dyDescent="0.2">
      <c r="A46" s="92" t="s">
        <v>224</v>
      </c>
      <c r="C46" s="94">
        <v>0</v>
      </c>
      <c r="E46" s="94">
        <v>0</v>
      </c>
      <c r="G46" s="94">
        <v>0</v>
      </c>
      <c r="I46" s="94">
        <v>0</v>
      </c>
      <c r="K46" s="94">
        <v>3780000</v>
      </c>
      <c r="M46" s="94">
        <v>679699188</v>
      </c>
      <c r="O46" s="94">
        <v>1587775</v>
      </c>
      <c r="Q46" s="95">
        <v>678111413</v>
      </c>
      <c r="R46" s="95"/>
      <c r="S46" s="94"/>
    </row>
    <row r="47" spans="1:19" ht="21.75" customHeight="1" x14ac:dyDescent="0.2">
      <c r="A47" s="92" t="s">
        <v>225</v>
      </c>
      <c r="C47" s="94">
        <v>0</v>
      </c>
      <c r="E47" s="94">
        <v>0</v>
      </c>
      <c r="G47" s="94">
        <v>0</v>
      </c>
      <c r="I47" s="94">
        <v>0</v>
      </c>
      <c r="K47" s="94">
        <v>3480000</v>
      </c>
      <c r="M47" s="94">
        <v>154345205</v>
      </c>
      <c r="O47" s="94">
        <v>337</v>
      </c>
      <c r="Q47" s="95">
        <v>154344868</v>
      </c>
      <c r="R47" s="95"/>
      <c r="S47" s="94"/>
    </row>
    <row r="48" spans="1:19" ht="21.75" customHeight="1" x14ac:dyDescent="0.2">
      <c r="A48" s="92" t="s">
        <v>226</v>
      </c>
      <c r="C48" s="94">
        <v>0</v>
      </c>
      <c r="E48" s="94">
        <v>0</v>
      </c>
      <c r="G48" s="94">
        <v>0</v>
      </c>
      <c r="I48" s="94">
        <v>0</v>
      </c>
      <c r="K48" s="94">
        <v>43616000</v>
      </c>
      <c r="M48" s="94">
        <v>15226348463</v>
      </c>
      <c r="O48" s="94">
        <v>82093194</v>
      </c>
      <c r="Q48" s="95">
        <v>15144255269</v>
      </c>
      <c r="R48" s="95"/>
      <c r="S48" s="94"/>
    </row>
    <row r="49" spans="1:19" ht="21.75" customHeight="1" x14ac:dyDescent="0.2">
      <c r="A49" s="92" t="s">
        <v>227</v>
      </c>
      <c r="C49" s="94">
        <v>0</v>
      </c>
      <c r="E49" s="94">
        <v>0</v>
      </c>
      <c r="G49" s="94">
        <v>0</v>
      </c>
      <c r="I49" s="94">
        <v>0</v>
      </c>
      <c r="K49" s="94">
        <v>32612000</v>
      </c>
      <c r="M49" s="94">
        <v>6401878731</v>
      </c>
      <c r="O49" s="94">
        <v>5502483</v>
      </c>
      <c r="Q49" s="95">
        <v>6396376248</v>
      </c>
      <c r="R49" s="95"/>
      <c r="S49" s="94"/>
    </row>
    <row r="50" spans="1:19" ht="21.75" customHeight="1" x14ac:dyDescent="0.2">
      <c r="A50" s="92" t="s">
        <v>228</v>
      </c>
      <c r="C50" s="94">
        <v>0</v>
      </c>
      <c r="E50" s="94">
        <v>0</v>
      </c>
      <c r="G50" s="94">
        <v>0</v>
      </c>
      <c r="I50" s="94">
        <v>0</v>
      </c>
      <c r="K50" s="94">
        <v>23299000</v>
      </c>
      <c r="M50" s="94">
        <v>2333201677</v>
      </c>
      <c r="O50" s="94">
        <v>40173387</v>
      </c>
      <c r="Q50" s="95">
        <v>2293028290</v>
      </c>
      <c r="R50" s="95"/>
      <c r="S50" s="94"/>
    </row>
    <row r="51" spans="1:19" ht="21.75" customHeight="1" x14ac:dyDescent="0.2">
      <c r="A51" s="92" t="s">
        <v>229</v>
      </c>
      <c r="C51" s="94">
        <v>0</v>
      </c>
      <c r="E51" s="94">
        <v>0</v>
      </c>
      <c r="G51" s="94">
        <v>0</v>
      </c>
      <c r="I51" s="94">
        <v>0</v>
      </c>
      <c r="K51" s="94">
        <v>24528000</v>
      </c>
      <c r="M51" s="94">
        <v>959178189</v>
      </c>
      <c r="O51" s="94">
        <v>60922916</v>
      </c>
      <c r="Q51" s="95">
        <v>898255273</v>
      </c>
      <c r="R51" s="95"/>
      <c r="S51" s="94"/>
    </row>
    <row r="52" spans="1:19" ht="21.75" customHeight="1" x14ac:dyDescent="0.2">
      <c r="A52" s="92" t="s">
        <v>230</v>
      </c>
      <c r="C52" s="94">
        <v>0</v>
      </c>
      <c r="E52" s="94">
        <v>0</v>
      </c>
      <c r="G52" s="94">
        <v>0</v>
      </c>
      <c r="I52" s="94">
        <v>0</v>
      </c>
      <c r="K52" s="94">
        <v>2150000</v>
      </c>
      <c r="M52" s="94">
        <v>1388000000</v>
      </c>
      <c r="O52" s="94">
        <v>1429640</v>
      </c>
      <c r="Q52" s="95">
        <v>1386570360</v>
      </c>
      <c r="R52" s="95"/>
      <c r="S52" s="94"/>
    </row>
    <row r="53" spans="1:19" ht="21.75" customHeight="1" x14ac:dyDescent="0.2">
      <c r="A53" s="92" t="s">
        <v>231</v>
      </c>
      <c r="C53" s="94">
        <v>0</v>
      </c>
      <c r="E53" s="94">
        <v>0</v>
      </c>
      <c r="G53" s="94">
        <v>0</v>
      </c>
      <c r="I53" s="94">
        <v>0</v>
      </c>
      <c r="K53" s="94">
        <v>12801000</v>
      </c>
      <c r="M53" s="94">
        <v>5342220000</v>
      </c>
      <c r="O53" s="94">
        <v>530540600</v>
      </c>
      <c r="Q53" s="95">
        <v>4811679400</v>
      </c>
      <c r="R53" s="95"/>
      <c r="S53" s="94"/>
    </row>
    <row r="54" spans="1:19" ht="21.75" customHeight="1" x14ac:dyDescent="0.2">
      <c r="A54" s="92" t="s">
        <v>232</v>
      </c>
      <c r="C54" s="94">
        <v>0</v>
      </c>
      <c r="E54" s="94">
        <v>0</v>
      </c>
      <c r="G54" s="94">
        <v>0</v>
      </c>
      <c r="I54" s="94">
        <v>0</v>
      </c>
      <c r="K54" s="94">
        <v>1016000</v>
      </c>
      <c r="M54" s="94">
        <v>5797558305</v>
      </c>
      <c r="O54" s="94">
        <v>6538280610</v>
      </c>
      <c r="Q54" s="95">
        <v>-740722305</v>
      </c>
      <c r="R54" s="95"/>
      <c r="S54" s="94"/>
    </row>
    <row r="55" spans="1:19" ht="21.75" customHeight="1" x14ac:dyDescent="0.2">
      <c r="A55" s="92" t="s">
        <v>233</v>
      </c>
      <c r="C55" s="94">
        <v>0</v>
      </c>
      <c r="E55" s="94">
        <v>0</v>
      </c>
      <c r="G55" s="94">
        <v>0</v>
      </c>
      <c r="I55" s="94">
        <v>0</v>
      </c>
      <c r="K55" s="94">
        <v>1000</v>
      </c>
      <c r="M55" s="94">
        <v>5309407</v>
      </c>
      <c r="O55" s="94">
        <v>6236414</v>
      </c>
      <c r="Q55" s="95">
        <v>-927007</v>
      </c>
      <c r="R55" s="95"/>
      <c r="S55" s="94"/>
    </row>
    <row r="56" spans="1:19" ht="21.75" customHeight="1" x14ac:dyDescent="0.2">
      <c r="A56" s="92" t="s">
        <v>234</v>
      </c>
      <c r="C56" s="94">
        <v>0</v>
      </c>
      <c r="E56" s="94">
        <v>0</v>
      </c>
      <c r="G56" s="94">
        <v>0</v>
      </c>
      <c r="I56" s="94">
        <v>0</v>
      </c>
      <c r="K56" s="94">
        <v>9218000</v>
      </c>
      <c r="M56" s="94">
        <v>3018062811</v>
      </c>
      <c r="O56" s="94">
        <v>2791645084</v>
      </c>
      <c r="Q56" s="95">
        <v>226417727</v>
      </c>
      <c r="R56" s="95"/>
      <c r="S56" s="94"/>
    </row>
    <row r="57" spans="1:19" ht="21.75" customHeight="1" x14ac:dyDescent="0.2">
      <c r="A57" s="92" t="s">
        <v>235</v>
      </c>
      <c r="C57" s="94">
        <v>0</v>
      </c>
      <c r="E57" s="94">
        <v>0</v>
      </c>
      <c r="G57" s="94">
        <v>0</v>
      </c>
      <c r="I57" s="94">
        <v>0</v>
      </c>
      <c r="K57" s="94">
        <v>3412000</v>
      </c>
      <c r="M57" s="94">
        <v>529923107</v>
      </c>
      <c r="O57" s="94">
        <v>-66091686</v>
      </c>
      <c r="Q57" s="95">
        <v>596014793</v>
      </c>
      <c r="R57" s="95"/>
      <c r="S57" s="94"/>
    </row>
    <row r="58" spans="1:19" ht="21.75" customHeight="1" x14ac:dyDescent="0.2">
      <c r="A58" s="92" t="s">
        <v>236</v>
      </c>
      <c r="C58" s="94">
        <v>0</v>
      </c>
      <c r="E58" s="94">
        <v>0</v>
      </c>
      <c r="G58" s="94">
        <v>0</v>
      </c>
      <c r="I58" s="94">
        <v>0</v>
      </c>
      <c r="K58" s="94">
        <v>5197000</v>
      </c>
      <c r="M58" s="94">
        <v>625329999</v>
      </c>
      <c r="O58" s="94">
        <v>294948528</v>
      </c>
      <c r="Q58" s="95">
        <v>330381471</v>
      </c>
      <c r="R58" s="95"/>
      <c r="S58" s="94"/>
    </row>
    <row r="59" spans="1:19" ht="21.75" customHeight="1" x14ac:dyDescent="0.2">
      <c r="A59" s="92" t="s">
        <v>237</v>
      </c>
      <c r="C59" s="94">
        <v>0</v>
      </c>
      <c r="E59" s="94">
        <v>0</v>
      </c>
      <c r="G59" s="94">
        <v>0</v>
      </c>
      <c r="I59" s="94">
        <v>0</v>
      </c>
      <c r="K59" s="94">
        <v>14297000</v>
      </c>
      <c r="M59" s="94">
        <v>2204718000</v>
      </c>
      <c r="O59" s="94">
        <v>366073004</v>
      </c>
      <c r="Q59" s="95">
        <v>1838644996</v>
      </c>
      <c r="R59" s="95"/>
      <c r="S59" s="94"/>
    </row>
    <row r="60" spans="1:19" s="90" customFormat="1" ht="21.75" customHeight="1" x14ac:dyDescent="0.2">
      <c r="A60" s="92" t="s">
        <v>45</v>
      </c>
      <c r="C60" s="94">
        <v>6626000</v>
      </c>
      <c r="E60" s="94">
        <v>4460895748</v>
      </c>
      <c r="G60" s="94">
        <v>2337603205</v>
      </c>
      <c r="I60" s="94">
        <v>2123292543</v>
      </c>
      <c r="K60" s="94">
        <v>6626000</v>
      </c>
      <c r="M60" s="94">
        <v>4460895748</v>
      </c>
      <c r="O60" s="94">
        <v>2338082815</v>
      </c>
      <c r="Q60" s="95">
        <v>2122812933</v>
      </c>
      <c r="R60" s="95"/>
      <c r="S60" s="94"/>
    </row>
    <row r="61" spans="1:19" s="90" customFormat="1" ht="21.75" customHeight="1" x14ac:dyDescent="0.2">
      <c r="A61" s="92" t="s">
        <v>50</v>
      </c>
      <c r="C61" s="94">
        <v>7709000</v>
      </c>
      <c r="E61" s="94">
        <v>11623637747</v>
      </c>
      <c r="G61" s="94">
        <v>11838046957</v>
      </c>
      <c r="I61" s="94">
        <v>-214409210</v>
      </c>
      <c r="K61" s="94">
        <v>7709000</v>
      </c>
      <c r="M61" s="94">
        <v>11623637747</v>
      </c>
      <c r="O61" s="94">
        <v>11868306957</v>
      </c>
      <c r="Q61" s="95">
        <v>-244669210</v>
      </c>
      <c r="R61" s="95"/>
      <c r="S61" s="94"/>
    </row>
    <row r="62" spans="1:19" s="90" customFormat="1" ht="21.75" customHeight="1" x14ac:dyDescent="0.2">
      <c r="A62" s="92" t="s">
        <v>51</v>
      </c>
      <c r="C62" s="94">
        <v>20665000</v>
      </c>
      <c r="E62" s="94">
        <v>9040054531</v>
      </c>
      <c r="G62" s="94">
        <v>3252450604</v>
      </c>
      <c r="I62" s="94">
        <v>5787603927</v>
      </c>
      <c r="K62" s="94">
        <v>20699000</v>
      </c>
      <c r="M62" s="94">
        <v>9050193038</v>
      </c>
      <c r="O62" s="94">
        <v>3279924414</v>
      </c>
      <c r="Q62" s="95">
        <v>5770268624</v>
      </c>
      <c r="R62" s="95"/>
      <c r="S62" s="94"/>
    </row>
    <row r="63" spans="1:19" s="90" customFormat="1" ht="21.75" customHeight="1" x14ac:dyDescent="0.2">
      <c r="A63" s="92" t="s">
        <v>52</v>
      </c>
      <c r="C63" s="94">
        <v>3050000</v>
      </c>
      <c r="E63" s="94">
        <v>886150000</v>
      </c>
      <c r="G63" s="94">
        <f>(I63-E63)*-1</f>
        <v>103</v>
      </c>
      <c r="I63" s="94">
        <v>886149897</v>
      </c>
      <c r="K63" s="94">
        <v>3050000</v>
      </c>
      <c r="M63" s="94">
        <v>1772300000</v>
      </c>
      <c r="O63" s="94">
        <v>886150000</v>
      </c>
      <c r="Q63" s="95">
        <v>886150000</v>
      </c>
      <c r="R63" s="95"/>
      <c r="S63" s="94"/>
    </row>
    <row r="64" spans="1:19" s="90" customFormat="1" ht="21.75" customHeight="1" x14ac:dyDescent="0.2">
      <c r="A64" s="92" t="s">
        <v>53</v>
      </c>
      <c r="C64" s="94">
        <v>6580000</v>
      </c>
      <c r="E64" s="94">
        <f>I64*2</f>
        <v>2359000000</v>
      </c>
      <c r="G64" s="94">
        <f>I64</f>
        <v>1179500000</v>
      </c>
      <c r="I64" s="94">
        <v>1179500000</v>
      </c>
      <c r="K64" s="94">
        <v>6580000</v>
      </c>
      <c r="M64" s="94">
        <v>2359000000</v>
      </c>
      <c r="O64" s="94">
        <v>1179500000</v>
      </c>
      <c r="Q64" s="95">
        <v>1179500000</v>
      </c>
      <c r="R64" s="95"/>
      <c r="S64" s="94"/>
    </row>
    <row r="65" spans="1:21" s="90" customFormat="1" ht="21.75" customHeight="1" x14ac:dyDescent="0.2">
      <c r="A65" s="92" t="s">
        <v>54</v>
      </c>
      <c r="C65" s="94">
        <v>50000</v>
      </c>
      <c r="E65" s="94">
        <v>20000000</v>
      </c>
      <c r="G65" s="94">
        <v>10000000</v>
      </c>
      <c r="I65" s="94">
        <v>10000000</v>
      </c>
      <c r="K65" s="94">
        <v>50000</v>
      </c>
      <c r="M65" s="94">
        <v>20000000</v>
      </c>
      <c r="O65" s="94">
        <v>10000000</v>
      </c>
      <c r="Q65" s="95">
        <v>10000000</v>
      </c>
      <c r="R65" s="95"/>
      <c r="S65" s="94"/>
    </row>
    <row r="66" spans="1:21" s="90" customFormat="1" ht="21.75" customHeight="1" x14ac:dyDescent="0.2">
      <c r="A66" s="92" t="s">
        <v>55</v>
      </c>
      <c r="C66" s="94">
        <v>1100000</v>
      </c>
      <c r="E66" s="94">
        <f>I66*2</f>
        <v>390000000</v>
      </c>
      <c r="G66" s="94">
        <f>I66</f>
        <v>195000000</v>
      </c>
      <c r="I66" s="94">
        <v>195000000</v>
      </c>
      <c r="K66" s="94">
        <v>1100000</v>
      </c>
      <c r="M66" s="94">
        <v>390000000</v>
      </c>
      <c r="O66" s="94">
        <v>195000000</v>
      </c>
      <c r="Q66" s="95">
        <v>195000000</v>
      </c>
      <c r="R66" s="95"/>
      <c r="S66" s="94"/>
    </row>
    <row r="67" spans="1:21" s="90" customFormat="1" ht="21.75" customHeight="1" x14ac:dyDescent="0.2">
      <c r="A67" s="92" t="s">
        <v>56</v>
      </c>
      <c r="C67" s="94">
        <v>7004000</v>
      </c>
      <c r="E67" s="94">
        <f>I67*2</f>
        <v>1260480000</v>
      </c>
      <c r="G67" s="94">
        <f>I67</f>
        <v>630240000</v>
      </c>
      <c r="I67" s="94">
        <v>630240000</v>
      </c>
      <c r="K67" s="94">
        <v>7004000</v>
      </c>
      <c r="M67" s="94">
        <v>1260480000</v>
      </c>
      <c r="O67" s="94">
        <v>630240000</v>
      </c>
      <c r="Q67" s="95">
        <v>630240000</v>
      </c>
      <c r="R67" s="95"/>
      <c r="S67" s="94"/>
    </row>
    <row r="68" spans="1:21" s="90" customFormat="1" ht="21.75" customHeight="1" x14ac:dyDescent="0.2">
      <c r="A68" s="92" t="s">
        <v>57</v>
      </c>
      <c r="C68" s="94">
        <v>1250000</v>
      </c>
      <c r="E68" s="94">
        <f>I68*2</f>
        <v>145000000</v>
      </c>
      <c r="G68" s="94">
        <f>I68</f>
        <v>72500000</v>
      </c>
      <c r="I68" s="94">
        <v>72500000</v>
      </c>
      <c r="K68" s="94">
        <v>1250000</v>
      </c>
      <c r="M68" s="94">
        <v>145000000</v>
      </c>
      <c r="O68" s="94">
        <v>72500000</v>
      </c>
      <c r="Q68" s="95">
        <v>72500000</v>
      </c>
      <c r="R68" s="95"/>
      <c r="S68" s="94"/>
    </row>
    <row r="69" spans="1:21" s="90" customFormat="1" ht="21.75" customHeight="1" x14ac:dyDescent="0.2">
      <c r="A69" s="92" t="s">
        <v>64</v>
      </c>
      <c r="C69" s="94">
        <v>0</v>
      </c>
      <c r="E69" s="94">
        <v>0</v>
      </c>
      <c r="G69" s="94">
        <v>0</v>
      </c>
      <c r="I69" s="94">
        <v>0</v>
      </c>
      <c r="K69" s="94">
        <v>1000000</v>
      </c>
      <c r="M69" s="94">
        <v>300528481</v>
      </c>
      <c r="O69" s="94">
        <v>590601800</v>
      </c>
      <c r="Q69" s="95">
        <v>-290073319</v>
      </c>
      <c r="R69" s="95"/>
      <c r="S69" s="94"/>
    </row>
    <row r="70" spans="1:21" s="90" customFormat="1" ht="21.75" customHeight="1" x14ac:dyDescent="0.2">
      <c r="A70" s="92" t="s">
        <v>71</v>
      </c>
      <c r="C70" s="94">
        <v>12000000</v>
      </c>
      <c r="E70" s="94">
        <v>3848984268</v>
      </c>
      <c r="G70" s="94">
        <v>3727297345</v>
      </c>
      <c r="I70" s="94">
        <v>121686923</v>
      </c>
      <c r="K70" s="94">
        <v>12000000</v>
      </c>
      <c r="M70" s="94">
        <v>3848984268</v>
      </c>
      <c r="O70" s="94">
        <v>3723794400</v>
      </c>
      <c r="Q70" s="95">
        <v>125189868</v>
      </c>
      <c r="R70" s="95"/>
      <c r="S70" s="94"/>
      <c r="T70" s="91"/>
    </row>
    <row r="71" spans="1:21" s="90" customFormat="1" ht="42.75" customHeight="1" thickBot="1" x14ac:dyDescent="0.25">
      <c r="A71" s="96" t="s">
        <v>36</v>
      </c>
      <c r="C71" s="97">
        <f>SUM(C8:C70)</f>
        <v>916864064</v>
      </c>
      <c r="E71" s="97">
        <f>SUM(E8:E70)</f>
        <v>4865100321812</v>
      </c>
      <c r="G71" s="97">
        <f>SUM(G8:G70)</f>
        <v>4828285981747</v>
      </c>
      <c r="I71" s="97">
        <f>SUM(I8:I70)</f>
        <v>36814340065</v>
      </c>
      <c r="K71" s="97">
        <f>SUM(K8:K70)</f>
        <v>2105353442</v>
      </c>
      <c r="M71" s="97">
        <f>SUM(M8:M70)</f>
        <v>16159121363422</v>
      </c>
      <c r="O71" s="97">
        <f>SUM(O8:O70)</f>
        <v>15719613344190</v>
      </c>
      <c r="Q71" s="98">
        <f>SUM(Q8:R70)</f>
        <v>439508019232</v>
      </c>
      <c r="R71" s="98"/>
      <c r="T71" s="91"/>
      <c r="U71" s="91"/>
    </row>
    <row r="72" spans="1:21" ht="13.5" thickTop="1" x14ac:dyDescent="0.2">
      <c r="I72" s="89"/>
    </row>
    <row r="73" spans="1:21" x14ac:dyDescent="0.2">
      <c r="I73" s="89"/>
    </row>
    <row r="74" spans="1:21" x14ac:dyDescent="0.2">
      <c r="I74" s="89"/>
    </row>
    <row r="75" spans="1:21" x14ac:dyDescent="0.2">
      <c r="I75" s="89"/>
    </row>
    <row r="76" spans="1:21" x14ac:dyDescent="0.2">
      <c r="I76" s="89"/>
    </row>
    <row r="77" spans="1:21" x14ac:dyDescent="0.2">
      <c r="I77" s="89"/>
    </row>
    <row r="79" spans="1:21" x14ac:dyDescent="0.2">
      <c r="I79" s="8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0"/>
  <sheetViews>
    <sheetView rightToLeft="1" tabSelected="1" view="pageBreakPreview" zoomScale="90" zoomScaleNormal="100" zoomScaleSheetLayoutView="90" workbookViewId="0">
      <selection activeCell="U19" sqref="U19"/>
    </sheetView>
  </sheetViews>
  <sheetFormatPr defaultRowHeight="12.75" x14ac:dyDescent="0.2"/>
  <cols>
    <col min="1" max="1" width="40.28515625" customWidth="1"/>
    <col min="2" max="2" width="1.28515625" customWidth="1"/>
    <col min="3" max="3" width="27.28515625" customWidth="1"/>
    <col min="4" max="4" width="1.28515625" customWidth="1"/>
    <col min="5" max="5" width="30.85546875" customWidth="1"/>
    <col min="6" max="6" width="1.28515625" customWidth="1"/>
    <col min="7" max="7" width="26.42578125" customWidth="1"/>
    <col min="8" max="8" width="1.28515625" customWidth="1"/>
    <col min="9" max="9" width="29.7109375" style="53" customWidth="1"/>
    <col min="10" max="10" width="1.28515625" customWidth="1"/>
    <col min="11" max="11" width="26.42578125" customWidth="1"/>
    <col min="12" max="12" width="1.28515625" customWidth="1"/>
    <col min="13" max="13" width="31.5703125" customWidth="1"/>
    <col min="14" max="14" width="1.28515625" customWidth="1"/>
    <col min="15" max="15" width="28" customWidth="1"/>
    <col min="16" max="16" width="1.28515625" customWidth="1"/>
    <col min="17" max="17" width="27.5703125" customWidth="1"/>
    <col min="18" max="18" width="1.28515625" customWidth="1"/>
    <col min="19" max="19" width="4.5703125" customWidth="1"/>
  </cols>
  <sheetData>
    <row r="1" spans="1:18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8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ht="14.45" customHeight="1" x14ac:dyDescent="0.2"/>
    <row r="5" spans="1:18" ht="14.45" customHeight="1" x14ac:dyDescent="0.2">
      <c r="A5" s="126" t="s">
        <v>188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</row>
    <row r="6" spans="1:18" ht="14.45" customHeight="1" x14ac:dyDescent="0.2">
      <c r="A6" s="122" t="s">
        <v>125</v>
      </c>
      <c r="C6" s="122" t="s">
        <v>139</v>
      </c>
      <c r="D6" s="122"/>
      <c r="E6" s="122"/>
      <c r="F6" s="122"/>
      <c r="G6" s="122"/>
      <c r="H6" s="122"/>
      <c r="I6" s="122"/>
      <c r="K6" s="122" t="s">
        <v>140</v>
      </c>
      <c r="L6" s="122"/>
      <c r="M6" s="122"/>
      <c r="N6" s="122"/>
      <c r="O6" s="122"/>
      <c r="P6" s="122"/>
      <c r="Q6" s="122"/>
      <c r="R6" s="122"/>
    </row>
    <row r="7" spans="1:18" ht="48" customHeight="1" x14ac:dyDescent="0.2">
      <c r="A7" s="122"/>
      <c r="C7" s="12" t="s">
        <v>13</v>
      </c>
      <c r="D7" s="4"/>
      <c r="E7" s="12" t="s">
        <v>15</v>
      </c>
      <c r="F7" s="4"/>
      <c r="G7" s="12" t="s">
        <v>184</v>
      </c>
      <c r="H7" s="4"/>
      <c r="I7" s="65" t="s">
        <v>189</v>
      </c>
      <c r="K7" s="12" t="s">
        <v>13</v>
      </c>
      <c r="L7" s="4"/>
      <c r="M7" s="12" t="s">
        <v>15</v>
      </c>
      <c r="N7" s="4"/>
      <c r="O7" s="12" t="s">
        <v>184</v>
      </c>
      <c r="P7" s="4"/>
      <c r="Q7" s="146" t="s">
        <v>189</v>
      </c>
      <c r="R7" s="146"/>
    </row>
    <row r="8" spans="1:18" ht="21" customHeight="1" x14ac:dyDescent="0.2">
      <c r="A8" s="6" t="s">
        <v>31</v>
      </c>
      <c r="C8" s="43">
        <v>90384512</v>
      </c>
      <c r="D8" s="44"/>
      <c r="E8" s="43">
        <v>330104321262</v>
      </c>
      <c r="F8" s="44"/>
      <c r="G8" s="43">
        <v>334078217332</v>
      </c>
      <c r="H8" s="44"/>
      <c r="I8" s="64">
        <v>-3973896070</v>
      </c>
      <c r="J8" s="44"/>
      <c r="K8" s="43">
        <v>90384512</v>
      </c>
      <c r="L8" s="44"/>
      <c r="M8" s="43">
        <v>330104321262</v>
      </c>
      <c r="N8" s="44"/>
      <c r="O8" s="43">
        <v>399272644287</v>
      </c>
      <c r="P8" s="44"/>
      <c r="Q8" s="145">
        <v>-69168323024</v>
      </c>
      <c r="R8" s="145"/>
    </row>
    <row r="9" spans="1:18" ht="21" customHeight="1" x14ac:dyDescent="0.2">
      <c r="A9" s="7" t="s">
        <v>32</v>
      </c>
      <c r="C9" s="45">
        <v>2342195172</v>
      </c>
      <c r="D9" s="44"/>
      <c r="E9" s="45">
        <v>5137211152554</v>
      </c>
      <c r="F9" s="44"/>
      <c r="G9" s="45">
        <v>5319938661644</v>
      </c>
      <c r="H9" s="44"/>
      <c r="I9" s="62">
        <v>-182727509090</v>
      </c>
      <c r="J9" s="44"/>
      <c r="K9" s="45">
        <v>2342195172</v>
      </c>
      <c r="L9" s="44"/>
      <c r="M9" s="45">
        <v>5137211152554</v>
      </c>
      <c r="N9" s="44"/>
      <c r="O9" s="45">
        <v>5850848043747</v>
      </c>
      <c r="P9" s="44"/>
      <c r="Q9" s="142">
        <v>-713636891192</v>
      </c>
      <c r="R9" s="142"/>
    </row>
    <row r="10" spans="1:18" s="53" customFormat="1" ht="21" customHeight="1" x14ac:dyDescent="0.2">
      <c r="A10" s="68" t="s">
        <v>86</v>
      </c>
      <c r="C10" s="71">
        <v>61771791</v>
      </c>
      <c r="D10" s="54"/>
      <c r="E10" s="71">
        <v>2485910163973</v>
      </c>
      <c r="F10" s="54"/>
      <c r="G10" s="71">
        <v>2431869981281</v>
      </c>
      <c r="H10" s="54"/>
      <c r="I10" s="71">
        <v>54040182688</v>
      </c>
      <c r="J10" s="54"/>
      <c r="K10" s="71">
        <v>61771791</v>
      </c>
      <c r="L10" s="54"/>
      <c r="M10" s="71">
        <v>2485910163973</v>
      </c>
      <c r="N10" s="54"/>
      <c r="O10" s="71">
        <v>2094859332441</v>
      </c>
      <c r="P10" s="54"/>
      <c r="Q10" s="142">
        <v>391050831532</v>
      </c>
      <c r="R10" s="142"/>
    </row>
    <row r="11" spans="1:18" ht="21" customHeight="1" x14ac:dyDescent="0.2">
      <c r="A11" s="7" t="s">
        <v>28</v>
      </c>
      <c r="C11" s="45">
        <v>11031949</v>
      </c>
      <c r="D11" s="44"/>
      <c r="E11" s="45">
        <v>136361495571</v>
      </c>
      <c r="F11" s="44"/>
      <c r="G11" s="45">
        <v>136131585528</v>
      </c>
      <c r="H11" s="44"/>
      <c r="I11" s="62">
        <v>229910043</v>
      </c>
      <c r="J11" s="44"/>
      <c r="K11" s="45">
        <v>11031949</v>
      </c>
      <c r="L11" s="44"/>
      <c r="M11" s="45">
        <v>136361495571</v>
      </c>
      <c r="N11" s="44"/>
      <c r="O11" s="45">
        <v>153739513579</v>
      </c>
      <c r="P11" s="44"/>
      <c r="Q11" s="142">
        <v>-17378018007</v>
      </c>
      <c r="R11" s="142"/>
    </row>
    <row r="12" spans="1:18" s="53" customFormat="1" ht="21" customHeight="1" x14ac:dyDescent="0.2">
      <c r="A12" s="68" t="s">
        <v>92</v>
      </c>
      <c r="C12" s="71">
        <v>3675385</v>
      </c>
      <c r="D12" s="54"/>
      <c r="E12" s="71">
        <v>40010088581</v>
      </c>
      <c r="F12" s="54"/>
      <c r="G12" s="71">
        <v>43603637840</v>
      </c>
      <c r="H12" s="54"/>
      <c r="I12" s="71">
        <v>-3593549259</v>
      </c>
      <c r="J12" s="54"/>
      <c r="K12" s="71">
        <v>3675385</v>
      </c>
      <c r="L12" s="54"/>
      <c r="M12" s="71">
        <v>40010088581</v>
      </c>
      <c r="N12" s="54"/>
      <c r="O12" s="71">
        <v>37960113176</v>
      </c>
      <c r="P12" s="54"/>
      <c r="Q12" s="142">
        <v>2049975405</v>
      </c>
      <c r="R12" s="142"/>
    </row>
    <row r="13" spans="1:18" s="53" customFormat="1" ht="21" customHeight="1" x14ac:dyDescent="0.2">
      <c r="A13" s="68" t="s">
        <v>90</v>
      </c>
      <c r="C13" s="71">
        <v>813460</v>
      </c>
      <c r="D13" s="54"/>
      <c r="E13" s="71">
        <v>16080715420</v>
      </c>
      <c r="F13" s="54"/>
      <c r="G13" s="71">
        <v>16634270481</v>
      </c>
      <c r="H13" s="54"/>
      <c r="I13" s="71">
        <v>-553555061</v>
      </c>
      <c r="J13" s="54"/>
      <c r="K13" s="71">
        <v>813460</v>
      </c>
      <c r="L13" s="54"/>
      <c r="M13" s="71">
        <v>16080715420</v>
      </c>
      <c r="N13" s="54"/>
      <c r="O13" s="71">
        <v>15298356273</v>
      </c>
      <c r="P13" s="54"/>
      <c r="Q13" s="142">
        <v>782359147</v>
      </c>
      <c r="R13" s="142"/>
    </row>
    <row r="14" spans="1:18" ht="21" customHeight="1" x14ac:dyDescent="0.2">
      <c r="A14" s="7" t="s">
        <v>35</v>
      </c>
      <c r="C14" s="45">
        <v>72114021</v>
      </c>
      <c r="D14" s="44"/>
      <c r="E14" s="45">
        <v>489282065396</v>
      </c>
      <c r="F14" s="44"/>
      <c r="G14" s="45">
        <v>501239173685</v>
      </c>
      <c r="H14" s="44"/>
      <c r="I14" s="62">
        <v>-11957108289</v>
      </c>
      <c r="J14" s="44"/>
      <c r="K14" s="45">
        <v>72114021</v>
      </c>
      <c r="L14" s="44"/>
      <c r="M14" s="45">
        <v>489282065396</v>
      </c>
      <c r="N14" s="44"/>
      <c r="O14" s="45">
        <v>486291485671</v>
      </c>
      <c r="P14" s="44"/>
      <c r="Q14" s="142">
        <v>2990579725</v>
      </c>
      <c r="R14" s="142"/>
    </row>
    <row r="15" spans="1:18" ht="21" customHeight="1" x14ac:dyDescent="0.2">
      <c r="A15" s="7" t="s">
        <v>21</v>
      </c>
      <c r="C15" s="45">
        <v>26797199</v>
      </c>
      <c r="D15" s="44"/>
      <c r="E15" s="45">
        <v>182350233606</v>
      </c>
      <c r="F15" s="44"/>
      <c r="G15" s="45">
        <v>187850494352</v>
      </c>
      <c r="H15" s="44"/>
      <c r="I15" s="62">
        <v>-5500260746</v>
      </c>
      <c r="J15" s="44"/>
      <c r="K15" s="45">
        <v>26797199</v>
      </c>
      <c r="L15" s="44"/>
      <c r="M15" s="45">
        <v>182350233606</v>
      </c>
      <c r="N15" s="44"/>
      <c r="O15" s="45">
        <v>202986029002</v>
      </c>
      <c r="P15" s="44"/>
      <c r="Q15" s="142">
        <v>-20635795395</v>
      </c>
      <c r="R15" s="142"/>
    </row>
    <row r="16" spans="1:18" ht="21" customHeight="1" x14ac:dyDescent="0.2">
      <c r="A16" s="7" t="s">
        <v>26</v>
      </c>
      <c r="C16" s="45">
        <v>37698337</v>
      </c>
      <c r="D16" s="44"/>
      <c r="E16" s="45">
        <v>162281008424</v>
      </c>
      <c r="F16" s="44"/>
      <c r="G16" s="45">
        <v>160119321133</v>
      </c>
      <c r="H16" s="44"/>
      <c r="I16" s="62">
        <v>2161687291</v>
      </c>
      <c r="J16" s="44"/>
      <c r="K16" s="45">
        <v>37698337</v>
      </c>
      <c r="L16" s="44"/>
      <c r="M16" s="45">
        <v>162281008424</v>
      </c>
      <c r="N16" s="44"/>
      <c r="O16" s="45">
        <v>162654121815</v>
      </c>
      <c r="P16" s="44"/>
      <c r="Q16" s="142">
        <v>-373113390</v>
      </c>
      <c r="R16" s="142"/>
    </row>
    <row r="17" spans="1:18" ht="21" customHeight="1" x14ac:dyDescent="0.2">
      <c r="A17" s="7" t="s">
        <v>30</v>
      </c>
      <c r="C17" s="45">
        <v>42008990</v>
      </c>
      <c r="D17" s="44"/>
      <c r="E17" s="45">
        <v>162115417953</v>
      </c>
      <c r="F17" s="44"/>
      <c r="G17" s="45">
        <v>172730226192</v>
      </c>
      <c r="H17" s="44"/>
      <c r="I17" s="62">
        <v>-10614808239</v>
      </c>
      <c r="J17" s="44"/>
      <c r="K17" s="45">
        <v>42008990</v>
      </c>
      <c r="L17" s="44"/>
      <c r="M17" s="45">
        <v>162115417953</v>
      </c>
      <c r="N17" s="44"/>
      <c r="O17" s="45">
        <v>143002685218</v>
      </c>
      <c r="P17" s="44"/>
      <c r="Q17" s="142">
        <v>19112732735</v>
      </c>
      <c r="R17" s="142"/>
    </row>
    <row r="18" spans="1:18" s="53" customFormat="1" ht="21" customHeight="1" x14ac:dyDescent="0.2">
      <c r="A18" s="68" t="s">
        <v>91</v>
      </c>
      <c r="C18" s="71">
        <v>10000000</v>
      </c>
      <c r="D18" s="54"/>
      <c r="E18" s="71">
        <v>227917257500</v>
      </c>
      <c r="F18" s="54"/>
      <c r="G18" s="71">
        <v>223514652560</v>
      </c>
      <c r="H18" s="54"/>
      <c r="I18" s="71">
        <v>4402604940</v>
      </c>
      <c r="J18" s="54"/>
      <c r="K18" s="71">
        <v>10000000</v>
      </c>
      <c r="L18" s="54"/>
      <c r="M18" s="71">
        <v>227917257500</v>
      </c>
      <c r="N18" s="54"/>
      <c r="O18" s="71">
        <v>222481707441</v>
      </c>
      <c r="P18" s="54"/>
      <c r="Q18" s="142">
        <v>5435550059</v>
      </c>
      <c r="R18" s="142"/>
    </row>
    <row r="19" spans="1:18" s="53" customFormat="1" ht="21" customHeight="1" x14ac:dyDescent="0.2">
      <c r="A19" s="68" t="s">
        <v>88</v>
      </c>
      <c r="C19" s="71">
        <v>61513159</v>
      </c>
      <c r="D19" s="54"/>
      <c r="E19" s="71">
        <v>621596926732</v>
      </c>
      <c r="F19" s="54"/>
      <c r="G19" s="71">
        <v>619919383155</v>
      </c>
      <c r="H19" s="54"/>
      <c r="I19" s="71">
        <v>1677543574</v>
      </c>
      <c r="J19" s="54"/>
      <c r="K19" s="71">
        <v>61513159</v>
      </c>
      <c r="L19" s="54"/>
      <c r="M19" s="71">
        <v>621596926732</v>
      </c>
      <c r="N19" s="54"/>
      <c r="O19" s="71">
        <v>622399040024</v>
      </c>
      <c r="P19" s="54"/>
      <c r="Q19" s="142">
        <v>-802113291</v>
      </c>
      <c r="R19" s="142"/>
    </row>
    <row r="20" spans="1:18" ht="21" customHeight="1" x14ac:dyDescent="0.2">
      <c r="A20" s="7" t="s">
        <v>29</v>
      </c>
      <c r="C20" s="45">
        <v>1352554821</v>
      </c>
      <c r="D20" s="44"/>
      <c r="E20" s="45">
        <v>6329200375930</v>
      </c>
      <c r="F20" s="44"/>
      <c r="G20" s="45">
        <v>7120076307161</v>
      </c>
      <c r="H20" s="44"/>
      <c r="I20" s="62">
        <v>-790875931231</v>
      </c>
      <c r="J20" s="44"/>
      <c r="K20" s="45">
        <v>1352554821</v>
      </c>
      <c r="L20" s="44"/>
      <c r="M20" s="45">
        <v>6329200375930</v>
      </c>
      <c r="N20" s="44"/>
      <c r="O20" s="45">
        <v>7082417127921</v>
      </c>
      <c r="P20" s="44"/>
      <c r="Q20" s="142">
        <v>-753216751990</v>
      </c>
      <c r="R20" s="142"/>
    </row>
    <row r="21" spans="1:18" ht="21" customHeight="1" x14ac:dyDescent="0.2">
      <c r="A21" s="7" t="s">
        <v>33</v>
      </c>
      <c r="C21" s="45">
        <v>1331980980</v>
      </c>
      <c r="D21" s="44"/>
      <c r="E21" s="45">
        <v>4562560616032</v>
      </c>
      <c r="F21" s="44"/>
      <c r="G21" s="45">
        <v>4816552098055</v>
      </c>
      <c r="H21" s="44"/>
      <c r="I21" s="62">
        <v>-253991482023</v>
      </c>
      <c r="J21" s="44"/>
      <c r="K21" s="45">
        <v>1331980980</v>
      </c>
      <c r="L21" s="44"/>
      <c r="M21" s="45">
        <v>4562560616032</v>
      </c>
      <c r="N21" s="44"/>
      <c r="O21" s="45">
        <v>6232186646961</v>
      </c>
      <c r="P21" s="44"/>
      <c r="Q21" s="142">
        <v>-1669626030928</v>
      </c>
      <c r="R21" s="142"/>
    </row>
    <row r="22" spans="1:18" ht="21" customHeight="1" x14ac:dyDescent="0.2">
      <c r="A22" s="7" t="s">
        <v>23</v>
      </c>
      <c r="C22" s="45">
        <v>6603572</v>
      </c>
      <c r="D22" s="44"/>
      <c r="E22" s="45">
        <v>109272042404</v>
      </c>
      <c r="F22" s="44"/>
      <c r="G22" s="45">
        <v>107424447484</v>
      </c>
      <c r="H22" s="44"/>
      <c r="I22" s="62">
        <v>1847594920</v>
      </c>
      <c r="J22" s="44"/>
      <c r="K22" s="45">
        <v>6603572</v>
      </c>
      <c r="L22" s="44"/>
      <c r="M22" s="45">
        <v>109272042404</v>
      </c>
      <c r="N22" s="44"/>
      <c r="O22" s="45">
        <v>154626213424</v>
      </c>
      <c r="P22" s="44"/>
      <c r="Q22" s="142">
        <v>-45354171019</v>
      </c>
      <c r="R22" s="142"/>
    </row>
    <row r="23" spans="1:18" s="53" customFormat="1" ht="21" customHeight="1" x14ac:dyDescent="0.2">
      <c r="A23" s="68" t="s">
        <v>87</v>
      </c>
      <c r="C23" s="71">
        <v>5985587</v>
      </c>
      <c r="D23" s="54"/>
      <c r="E23" s="71">
        <v>156613441262</v>
      </c>
      <c r="F23" s="54"/>
      <c r="G23" s="71">
        <v>155692032431</v>
      </c>
      <c r="H23" s="54"/>
      <c r="I23" s="71">
        <v>921408830</v>
      </c>
      <c r="J23" s="54"/>
      <c r="K23" s="71">
        <v>5985587</v>
      </c>
      <c r="L23" s="54"/>
      <c r="M23" s="71">
        <v>156613441262</v>
      </c>
      <c r="N23" s="54"/>
      <c r="O23" s="71">
        <v>139561665423</v>
      </c>
      <c r="P23" s="54"/>
      <c r="Q23" s="142">
        <v>17051775839</v>
      </c>
      <c r="R23" s="142"/>
    </row>
    <row r="24" spans="1:18" ht="21" customHeight="1" x14ac:dyDescent="0.2">
      <c r="A24" s="7" t="s">
        <v>19</v>
      </c>
      <c r="C24" s="45">
        <v>123929961</v>
      </c>
      <c r="D24" s="44"/>
      <c r="E24" s="45">
        <v>668713180840</v>
      </c>
      <c r="F24" s="44"/>
      <c r="G24" s="45">
        <v>644117342826</v>
      </c>
      <c r="H24" s="44"/>
      <c r="I24" s="62">
        <v>24595838014</v>
      </c>
      <c r="J24" s="44"/>
      <c r="K24" s="45">
        <v>123929961</v>
      </c>
      <c r="L24" s="44"/>
      <c r="M24" s="45">
        <v>668713180840</v>
      </c>
      <c r="N24" s="44"/>
      <c r="O24" s="45">
        <v>543710753597</v>
      </c>
      <c r="P24" s="44"/>
      <c r="Q24" s="142">
        <v>125002427243</v>
      </c>
      <c r="R24" s="142"/>
    </row>
    <row r="25" spans="1:18" s="53" customFormat="1" ht="21" customHeight="1" x14ac:dyDescent="0.2">
      <c r="A25" s="68" t="s">
        <v>93</v>
      </c>
      <c r="C25" s="71">
        <v>1024670</v>
      </c>
      <c r="D25" s="54"/>
      <c r="E25" s="71">
        <v>12047859802</v>
      </c>
      <c r="F25" s="54"/>
      <c r="G25" s="71">
        <v>18915556931</v>
      </c>
      <c r="H25" s="54"/>
      <c r="I25" s="71">
        <v>-6867697129</v>
      </c>
      <c r="J25" s="54"/>
      <c r="K25" s="71">
        <v>1024670</v>
      </c>
      <c r="L25" s="54"/>
      <c r="M25" s="71">
        <v>12047859802</v>
      </c>
      <c r="N25" s="54"/>
      <c r="O25" s="71">
        <v>10248621257</v>
      </c>
      <c r="P25" s="54"/>
      <c r="Q25" s="142">
        <v>1799238545</v>
      </c>
      <c r="R25" s="142"/>
    </row>
    <row r="26" spans="1:18" s="53" customFormat="1" ht="21" customHeight="1" x14ac:dyDescent="0.2">
      <c r="A26" s="68" t="s">
        <v>89</v>
      </c>
      <c r="C26" s="71">
        <v>16459000</v>
      </c>
      <c r="D26" s="54"/>
      <c r="E26" s="71">
        <v>230333427383</v>
      </c>
      <c r="F26" s="54"/>
      <c r="G26" s="71">
        <v>227427826334</v>
      </c>
      <c r="H26" s="54"/>
      <c r="I26" s="71">
        <v>2905601049</v>
      </c>
      <c r="J26" s="54"/>
      <c r="K26" s="71">
        <v>16459000</v>
      </c>
      <c r="L26" s="54"/>
      <c r="M26" s="71">
        <v>230333427383</v>
      </c>
      <c r="N26" s="54"/>
      <c r="O26" s="71">
        <v>205416491343</v>
      </c>
      <c r="P26" s="54"/>
      <c r="Q26" s="142">
        <v>24916936040</v>
      </c>
      <c r="R26" s="142"/>
    </row>
    <row r="27" spans="1:18" ht="21" customHeight="1" x14ac:dyDescent="0.2">
      <c r="A27" s="7" t="s">
        <v>27</v>
      </c>
      <c r="C27" s="45">
        <v>25726590</v>
      </c>
      <c r="D27" s="44"/>
      <c r="E27" s="45">
        <v>42905046074</v>
      </c>
      <c r="F27" s="44"/>
      <c r="G27" s="45">
        <v>47840797330</v>
      </c>
      <c r="H27" s="44"/>
      <c r="I27" s="62">
        <v>-4935751256</v>
      </c>
      <c r="J27" s="44"/>
      <c r="K27" s="45">
        <v>25726590</v>
      </c>
      <c r="L27" s="44"/>
      <c r="M27" s="45">
        <v>42905046074</v>
      </c>
      <c r="N27" s="44"/>
      <c r="O27" s="45">
        <v>62082496266</v>
      </c>
      <c r="P27" s="44"/>
      <c r="Q27" s="142">
        <v>-19177450191</v>
      </c>
      <c r="R27" s="142"/>
    </row>
    <row r="28" spans="1:18" ht="21" customHeight="1" x14ac:dyDescent="0.2">
      <c r="A28" s="7" t="s">
        <v>34</v>
      </c>
      <c r="C28" s="45">
        <v>1092556</v>
      </c>
      <c r="D28" s="44"/>
      <c r="E28" s="45">
        <v>15480669822</v>
      </c>
      <c r="F28" s="44"/>
      <c r="G28" s="45">
        <v>16878078664</v>
      </c>
      <c r="H28" s="44"/>
      <c r="I28" s="62">
        <v>-1397408842</v>
      </c>
      <c r="J28" s="44"/>
      <c r="K28" s="45">
        <v>1092556</v>
      </c>
      <c r="L28" s="44"/>
      <c r="M28" s="45">
        <v>15480669822</v>
      </c>
      <c r="N28" s="44"/>
      <c r="O28" s="45">
        <v>15402050709</v>
      </c>
      <c r="P28" s="44"/>
      <c r="Q28" s="142">
        <v>78619113</v>
      </c>
      <c r="R28" s="142"/>
    </row>
    <row r="29" spans="1:18" ht="21" customHeight="1" x14ac:dyDescent="0.2">
      <c r="A29" s="7" t="s">
        <v>22</v>
      </c>
      <c r="C29" s="45">
        <v>591048410</v>
      </c>
      <c r="D29" s="44"/>
      <c r="E29" s="45">
        <v>4766135650591</v>
      </c>
      <c r="F29" s="44"/>
      <c r="G29" s="45">
        <v>4789710898864</v>
      </c>
      <c r="H29" s="44"/>
      <c r="I29" s="62">
        <v>-23575248273</v>
      </c>
      <c r="J29" s="44"/>
      <c r="K29" s="45">
        <v>591048410</v>
      </c>
      <c r="L29" s="44"/>
      <c r="M29" s="45">
        <v>4766135650591</v>
      </c>
      <c r="N29" s="44"/>
      <c r="O29" s="45">
        <v>5210633741372</v>
      </c>
      <c r="P29" s="44"/>
      <c r="Q29" s="142">
        <v>-444498090780</v>
      </c>
      <c r="R29" s="142"/>
    </row>
    <row r="30" spans="1:18" ht="21" customHeight="1" x14ac:dyDescent="0.2">
      <c r="A30" s="7" t="s">
        <v>24</v>
      </c>
      <c r="C30" s="45">
        <v>4567008493</v>
      </c>
      <c r="D30" s="44"/>
      <c r="E30" s="45">
        <v>28202662161250</v>
      </c>
      <c r="F30" s="44"/>
      <c r="G30" s="45">
        <v>29202821342492</v>
      </c>
      <c r="H30" s="44"/>
      <c r="I30" s="62">
        <v>-1000159181242</v>
      </c>
      <c r="J30" s="44"/>
      <c r="K30" s="45">
        <v>4567008493</v>
      </c>
      <c r="L30" s="44"/>
      <c r="M30" s="45">
        <v>28202662161250</v>
      </c>
      <c r="N30" s="44"/>
      <c r="O30" s="45">
        <v>31066307541059</v>
      </c>
      <c r="P30" s="44"/>
      <c r="Q30" s="142">
        <v>-2863645379808</v>
      </c>
      <c r="R30" s="142"/>
    </row>
    <row r="31" spans="1:18" ht="21" customHeight="1" x14ac:dyDescent="0.2">
      <c r="A31" s="7" t="s">
        <v>20</v>
      </c>
      <c r="C31" s="45">
        <v>20516101</v>
      </c>
      <c r="D31" s="44"/>
      <c r="E31" s="45">
        <v>663191458490</v>
      </c>
      <c r="F31" s="44"/>
      <c r="G31" s="45">
        <v>705791497461</v>
      </c>
      <c r="H31" s="44"/>
      <c r="I31" s="62">
        <v>-42600038971</v>
      </c>
      <c r="J31" s="44"/>
      <c r="K31" s="45">
        <v>20516101</v>
      </c>
      <c r="L31" s="44"/>
      <c r="M31" s="45">
        <v>663191458490</v>
      </c>
      <c r="N31" s="44"/>
      <c r="O31" s="45">
        <v>716233357479</v>
      </c>
      <c r="P31" s="44"/>
      <c r="Q31" s="142">
        <v>-53041898988</v>
      </c>
      <c r="R31" s="142"/>
    </row>
    <row r="32" spans="1:18" ht="21" customHeight="1" x14ac:dyDescent="0.2">
      <c r="A32" s="7" t="s">
        <v>190</v>
      </c>
      <c r="C32" s="45">
        <v>3216000</v>
      </c>
      <c r="D32" s="44"/>
      <c r="E32" s="45">
        <v>160633861</v>
      </c>
      <c r="F32" s="44"/>
      <c r="G32" s="45">
        <v>189458141</v>
      </c>
      <c r="H32" s="44"/>
      <c r="I32" s="62">
        <v>-28824280</v>
      </c>
      <c r="J32" s="44"/>
      <c r="K32" s="45">
        <v>3216000</v>
      </c>
      <c r="L32" s="44"/>
      <c r="M32" s="45">
        <v>160634376</v>
      </c>
      <c r="N32" s="44"/>
      <c r="O32" s="45">
        <v>-47951248</v>
      </c>
      <c r="P32" s="44"/>
      <c r="Q32" s="142">
        <v>208585624</v>
      </c>
      <c r="R32" s="142"/>
    </row>
    <row r="33" spans="1:18" ht="21" customHeight="1" x14ac:dyDescent="0.2">
      <c r="A33" s="7" t="s">
        <v>191</v>
      </c>
      <c r="C33" s="45">
        <v>7808000</v>
      </c>
      <c r="D33" s="44"/>
      <c r="E33" s="45">
        <v>350687643</v>
      </c>
      <c r="F33" s="44"/>
      <c r="G33" s="45">
        <v>-10893551</v>
      </c>
      <c r="H33" s="44"/>
      <c r="I33" s="62">
        <v>361581194</v>
      </c>
      <c r="J33" s="44"/>
      <c r="K33" s="45">
        <v>7808000</v>
      </c>
      <c r="L33" s="44"/>
      <c r="M33" s="45">
        <v>350998099</v>
      </c>
      <c r="N33" s="44"/>
      <c r="O33" s="45">
        <v>141571198</v>
      </c>
      <c r="P33" s="44"/>
      <c r="Q33" s="142">
        <v>209426901</v>
      </c>
      <c r="R33" s="142"/>
    </row>
    <row r="34" spans="1:18" ht="21" customHeight="1" x14ac:dyDescent="0.2">
      <c r="A34" s="7" t="s">
        <v>192</v>
      </c>
      <c r="C34" s="45">
        <v>14995000</v>
      </c>
      <c r="D34" s="44"/>
      <c r="E34" s="45">
        <v>2141174567</v>
      </c>
      <c r="F34" s="44"/>
      <c r="G34" s="45">
        <v>2315989315</v>
      </c>
      <c r="H34" s="44"/>
      <c r="I34" s="62">
        <v>-174814748</v>
      </c>
      <c r="J34" s="44"/>
      <c r="K34" s="45">
        <v>14995000</v>
      </c>
      <c r="L34" s="44"/>
      <c r="M34" s="45">
        <v>2142076386</v>
      </c>
      <c r="N34" s="44"/>
      <c r="O34" s="45">
        <v>2448631773</v>
      </c>
      <c r="P34" s="44"/>
      <c r="Q34" s="142">
        <v>-306555387</v>
      </c>
      <c r="R34" s="142"/>
    </row>
    <row r="35" spans="1:18" ht="21" customHeight="1" x14ac:dyDescent="0.2">
      <c r="A35" s="7" t="s">
        <v>187</v>
      </c>
      <c r="C35" s="45">
        <v>5006000</v>
      </c>
      <c r="D35" s="44"/>
      <c r="E35" s="45">
        <v>3500589232</v>
      </c>
      <c r="F35" s="44"/>
      <c r="G35" s="45">
        <v>4050462278</v>
      </c>
      <c r="H35" s="44"/>
      <c r="I35" s="62">
        <v>-549873046</v>
      </c>
      <c r="J35" s="44"/>
      <c r="K35" s="45">
        <v>5006000</v>
      </c>
      <c r="L35" s="44"/>
      <c r="M35" s="45">
        <v>3500590674</v>
      </c>
      <c r="N35" s="44"/>
      <c r="O35" s="45">
        <v>5495936829</v>
      </c>
      <c r="P35" s="44"/>
      <c r="Q35" s="142">
        <v>-1995346155</v>
      </c>
      <c r="R35" s="142"/>
    </row>
    <row r="36" spans="1:18" ht="21" customHeight="1" x14ac:dyDescent="0.2">
      <c r="A36" s="7" t="s">
        <v>193</v>
      </c>
      <c r="C36" s="45">
        <v>117000</v>
      </c>
      <c r="D36" s="44"/>
      <c r="E36" s="45">
        <v>164798630</v>
      </c>
      <c r="F36" s="44"/>
      <c r="G36" s="45">
        <v>132236201</v>
      </c>
      <c r="H36" s="44"/>
      <c r="I36" s="62">
        <v>32562429</v>
      </c>
      <c r="J36" s="44"/>
      <c r="K36" s="45">
        <v>117000</v>
      </c>
      <c r="L36" s="44"/>
      <c r="M36" s="45">
        <v>164800080</v>
      </c>
      <c r="N36" s="44"/>
      <c r="O36" s="45">
        <v>112840161</v>
      </c>
      <c r="P36" s="44"/>
      <c r="Q36" s="142">
        <v>51959919</v>
      </c>
      <c r="R36" s="142"/>
    </row>
    <row r="37" spans="1:18" ht="21" customHeight="1" x14ac:dyDescent="0.2">
      <c r="A37" s="7" t="s">
        <v>194</v>
      </c>
      <c r="C37" s="45">
        <v>9000</v>
      </c>
      <c r="D37" s="44"/>
      <c r="E37" s="45">
        <v>12086723</v>
      </c>
      <c r="F37" s="44"/>
      <c r="G37" s="45">
        <v>11302530</v>
      </c>
      <c r="H37" s="44"/>
      <c r="I37" s="62">
        <v>784193</v>
      </c>
      <c r="J37" s="44"/>
      <c r="K37" s="45">
        <v>9000</v>
      </c>
      <c r="L37" s="44"/>
      <c r="M37" s="45">
        <v>12092531</v>
      </c>
      <c r="N37" s="44"/>
      <c r="O37" s="45">
        <v>11295063</v>
      </c>
      <c r="P37" s="44"/>
      <c r="Q37" s="142">
        <v>797468</v>
      </c>
      <c r="R37" s="142"/>
    </row>
    <row r="38" spans="1:18" ht="21" customHeight="1" x14ac:dyDescent="0.2">
      <c r="A38" s="7" t="s">
        <v>195</v>
      </c>
      <c r="C38" s="45">
        <v>55000</v>
      </c>
      <c r="D38" s="44"/>
      <c r="E38" s="45">
        <v>23337147</v>
      </c>
      <c r="F38" s="44"/>
      <c r="G38" s="45">
        <v>27328026</v>
      </c>
      <c r="H38" s="44"/>
      <c r="I38" s="62">
        <v>-3990879</v>
      </c>
      <c r="J38" s="44"/>
      <c r="K38" s="45">
        <v>55000</v>
      </c>
      <c r="L38" s="44"/>
      <c r="M38" s="45">
        <v>23350923</v>
      </c>
      <c r="N38" s="44"/>
      <c r="O38" s="45">
        <v>26971846</v>
      </c>
      <c r="P38" s="44"/>
      <c r="Q38" s="142">
        <v>-3620923</v>
      </c>
      <c r="R38" s="142"/>
    </row>
    <row r="39" spans="1:18" ht="21" customHeight="1" x14ac:dyDescent="0.2">
      <c r="A39" s="7" t="s">
        <v>196</v>
      </c>
      <c r="C39" s="45">
        <v>2022000</v>
      </c>
      <c r="D39" s="44"/>
      <c r="E39" s="45">
        <v>121101980</v>
      </c>
      <c r="F39" s="44"/>
      <c r="G39" s="45">
        <v>-30531677</v>
      </c>
      <c r="H39" s="44"/>
      <c r="I39" s="62">
        <v>151633657</v>
      </c>
      <c r="J39" s="44"/>
      <c r="K39" s="45">
        <v>2022000</v>
      </c>
      <c r="L39" s="44"/>
      <c r="M39" s="45">
        <v>121195040</v>
      </c>
      <c r="N39" s="44"/>
      <c r="O39" s="45">
        <v>-39357919</v>
      </c>
      <c r="P39" s="44"/>
      <c r="Q39" s="142">
        <v>160552959</v>
      </c>
      <c r="R39" s="142"/>
    </row>
    <row r="40" spans="1:18" ht="21" customHeight="1" x14ac:dyDescent="0.2">
      <c r="A40" s="7" t="s">
        <v>197</v>
      </c>
      <c r="C40" s="45">
        <v>22000</v>
      </c>
      <c r="D40" s="44"/>
      <c r="E40" s="45">
        <v>1758187</v>
      </c>
      <c r="F40" s="44"/>
      <c r="G40" s="45">
        <v>1758187</v>
      </c>
      <c r="H40" s="44"/>
      <c r="I40" s="62">
        <v>0</v>
      </c>
      <c r="J40" s="44"/>
      <c r="K40" s="45">
        <v>22000</v>
      </c>
      <c r="L40" s="44"/>
      <c r="M40" s="45">
        <v>1758187</v>
      </c>
      <c r="N40" s="44"/>
      <c r="O40" s="45">
        <v>1756375</v>
      </c>
      <c r="P40" s="44"/>
      <c r="Q40" s="142">
        <v>1812</v>
      </c>
      <c r="R40" s="142"/>
    </row>
    <row r="41" spans="1:18" ht="21" customHeight="1" x14ac:dyDescent="0.2">
      <c r="A41" s="7" t="s">
        <v>198</v>
      </c>
      <c r="C41" s="45">
        <v>7001000</v>
      </c>
      <c r="D41" s="44"/>
      <c r="E41" s="45">
        <v>6224471268</v>
      </c>
      <c r="F41" s="44"/>
      <c r="G41" s="45">
        <v>7203461866</v>
      </c>
      <c r="H41" s="44"/>
      <c r="I41" s="62">
        <v>-978990598</v>
      </c>
      <c r="J41" s="44"/>
      <c r="K41" s="45">
        <v>7001000</v>
      </c>
      <c r="L41" s="44"/>
      <c r="M41" s="45">
        <v>6224472183</v>
      </c>
      <c r="N41" s="44"/>
      <c r="O41" s="45">
        <v>8217854366</v>
      </c>
      <c r="P41" s="44"/>
      <c r="Q41" s="142">
        <v>-1993382183</v>
      </c>
      <c r="R41" s="142"/>
    </row>
    <row r="42" spans="1:18" ht="21" customHeight="1" x14ac:dyDescent="0.2">
      <c r="A42" s="7" t="s">
        <v>186</v>
      </c>
      <c r="C42" s="45">
        <v>4402000</v>
      </c>
      <c r="D42" s="44"/>
      <c r="E42" s="45">
        <v>1363214441</v>
      </c>
      <c r="F42" s="44"/>
      <c r="G42" s="45">
        <v>-421798849</v>
      </c>
      <c r="H42" s="44"/>
      <c r="I42" s="62">
        <v>1785013290</v>
      </c>
      <c r="J42" s="44"/>
      <c r="K42" s="45">
        <v>4402000</v>
      </c>
      <c r="L42" s="44"/>
      <c r="M42" s="45">
        <v>1363214441</v>
      </c>
      <c r="N42" s="44"/>
      <c r="O42" s="45">
        <v>1314493151</v>
      </c>
      <c r="P42" s="44"/>
      <c r="Q42" s="142">
        <v>48721290</v>
      </c>
      <c r="R42" s="142"/>
    </row>
    <row r="43" spans="1:18" ht="21" customHeight="1" x14ac:dyDescent="0.2">
      <c r="A43" s="7" t="s">
        <v>199</v>
      </c>
      <c r="C43" s="45">
        <v>2480000</v>
      </c>
      <c r="D43" s="44"/>
      <c r="E43" s="45">
        <v>569446397</v>
      </c>
      <c r="F43" s="44"/>
      <c r="G43" s="45">
        <v>549968478</v>
      </c>
      <c r="H43" s="44"/>
      <c r="I43" s="62">
        <v>19477919</v>
      </c>
      <c r="J43" s="44"/>
      <c r="K43" s="45">
        <v>2480000</v>
      </c>
      <c r="L43" s="44"/>
      <c r="M43" s="45">
        <v>569812488</v>
      </c>
      <c r="N43" s="44"/>
      <c r="O43" s="45">
        <v>633654976</v>
      </c>
      <c r="P43" s="44"/>
      <c r="Q43" s="142">
        <v>-63842488</v>
      </c>
      <c r="R43" s="142"/>
    </row>
    <row r="44" spans="1:18" ht="21" customHeight="1" x14ac:dyDescent="0.2">
      <c r="A44" s="7" t="s">
        <v>200</v>
      </c>
      <c r="C44" s="45">
        <v>1000000</v>
      </c>
      <c r="D44" s="44"/>
      <c r="E44" s="45">
        <v>149691000</v>
      </c>
      <c r="F44" s="44"/>
      <c r="G44" s="45">
        <v>149691000</v>
      </c>
      <c r="H44" s="44"/>
      <c r="I44" s="62">
        <v>0</v>
      </c>
      <c r="J44" s="44"/>
      <c r="K44" s="45">
        <v>1000000</v>
      </c>
      <c r="L44" s="44"/>
      <c r="M44" s="45">
        <v>149845500</v>
      </c>
      <c r="N44" s="44"/>
      <c r="O44" s="45">
        <v>149691000</v>
      </c>
      <c r="P44" s="44"/>
      <c r="Q44" s="142">
        <v>154500</v>
      </c>
      <c r="R44" s="142"/>
    </row>
    <row r="45" spans="1:18" ht="21" customHeight="1" x14ac:dyDescent="0.2">
      <c r="A45" s="7" t="s">
        <v>201</v>
      </c>
      <c r="C45" s="45">
        <v>1550000</v>
      </c>
      <c r="D45" s="44"/>
      <c r="E45" s="45">
        <v>2784190285</v>
      </c>
      <c r="F45" s="44"/>
      <c r="G45" s="45">
        <v>2723752600</v>
      </c>
      <c r="H45" s="44"/>
      <c r="I45" s="62">
        <v>60437685</v>
      </c>
      <c r="J45" s="44"/>
      <c r="K45" s="45">
        <v>1550000</v>
      </c>
      <c r="L45" s="44"/>
      <c r="M45" s="45">
        <v>2787126300</v>
      </c>
      <c r="N45" s="44"/>
      <c r="O45" s="45">
        <v>2723752600</v>
      </c>
      <c r="P45" s="44"/>
      <c r="Q45" s="142">
        <v>63373700</v>
      </c>
      <c r="R45" s="142"/>
    </row>
    <row r="46" spans="1:18" ht="21" customHeight="1" x14ac:dyDescent="0.2">
      <c r="A46" s="7" t="s">
        <v>202</v>
      </c>
      <c r="C46" s="45">
        <v>2045000</v>
      </c>
      <c r="D46" s="44"/>
      <c r="E46" s="45">
        <v>1734696216</v>
      </c>
      <c r="F46" s="44"/>
      <c r="G46" s="45">
        <v>1733946984</v>
      </c>
      <c r="H46" s="44"/>
      <c r="I46" s="62">
        <v>749232</v>
      </c>
      <c r="J46" s="44"/>
      <c r="K46" s="45">
        <v>2045000</v>
      </c>
      <c r="L46" s="44"/>
      <c r="M46" s="45">
        <v>1736459602</v>
      </c>
      <c r="N46" s="44"/>
      <c r="O46" s="45">
        <v>1733919205</v>
      </c>
      <c r="P46" s="44"/>
      <c r="Q46" s="142">
        <v>2540397</v>
      </c>
      <c r="R46" s="142"/>
    </row>
    <row r="47" spans="1:18" ht="21" customHeight="1" x14ac:dyDescent="0.2">
      <c r="A47" s="7" t="s">
        <v>203</v>
      </c>
      <c r="C47" s="45">
        <v>2000000</v>
      </c>
      <c r="D47" s="44"/>
      <c r="E47" s="45">
        <v>918063600</v>
      </c>
      <c r="F47" s="44"/>
      <c r="G47" s="45">
        <v>878104800</v>
      </c>
      <c r="H47" s="44"/>
      <c r="I47" s="62">
        <v>39958800</v>
      </c>
      <c r="J47" s="44"/>
      <c r="K47" s="45">
        <v>2000000</v>
      </c>
      <c r="L47" s="44"/>
      <c r="M47" s="45">
        <v>919052400</v>
      </c>
      <c r="N47" s="44"/>
      <c r="O47" s="45">
        <v>878104800</v>
      </c>
      <c r="P47" s="44"/>
      <c r="Q47" s="142">
        <v>40947600</v>
      </c>
      <c r="R47" s="142"/>
    </row>
    <row r="48" spans="1:18" ht="21" customHeight="1" x14ac:dyDescent="0.2">
      <c r="A48" s="7" t="s">
        <v>204</v>
      </c>
      <c r="C48" s="45">
        <v>5300000</v>
      </c>
      <c r="D48" s="44"/>
      <c r="E48" s="45">
        <v>2380657520</v>
      </c>
      <c r="F48" s="44"/>
      <c r="G48" s="45">
        <v>2934086900</v>
      </c>
      <c r="H48" s="44"/>
      <c r="I48" s="62">
        <v>-553429380</v>
      </c>
      <c r="J48" s="44"/>
      <c r="K48" s="45">
        <v>5300000</v>
      </c>
      <c r="L48" s="44"/>
      <c r="M48" s="45">
        <v>2382543450</v>
      </c>
      <c r="N48" s="44"/>
      <c r="O48" s="45">
        <v>2934086900</v>
      </c>
      <c r="P48" s="44"/>
      <c r="Q48" s="142">
        <v>-551543450</v>
      </c>
      <c r="R48" s="142"/>
    </row>
    <row r="49" spans="1:18" ht="21" customHeight="1" x14ac:dyDescent="0.2">
      <c r="A49" s="8" t="s">
        <v>205</v>
      </c>
      <c r="C49" s="46">
        <v>11088000</v>
      </c>
      <c r="D49" s="44"/>
      <c r="E49" s="46">
        <v>2434444360</v>
      </c>
      <c r="F49" s="44"/>
      <c r="G49" s="46">
        <v>2221903489</v>
      </c>
      <c r="H49" s="44"/>
      <c r="I49" s="63">
        <v>212540871</v>
      </c>
      <c r="J49" s="44"/>
      <c r="K49" s="46">
        <v>11088000</v>
      </c>
      <c r="L49" s="44"/>
      <c r="M49" s="46">
        <v>2436847459</v>
      </c>
      <c r="N49" s="44"/>
      <c r="O49" s="46">
        <v>2221574919</v>
      </c>
      <c r="P49" s="44"/>
      <c r="Q49" s="143">
        <v>215272540</v>
      </c>
      <c r="R49" s="143"/>
    </row>
    <row r="50" spans="1:18" ht="21" customHeight="1" x14ac:dyDescent="0.2">
      <c r="A50" s="10" t="s">
        <v>36</v>
      </c>
      <c r="C50" s="47">
        <f>SUM(C8:C49)</f>
        <v>10874050716</v>
      </c>
      <c r="D50" s="44"/>
      <c r="E50" s="47">
        <f>SUM(E8:E49)</f>
        <v>55775371819909</v>
      </c>
      <c r="F50" s="44"/>
      <c r="G50" s="47">
        <f>SUM(G8:G49)</f>
        <v>58025538057934</v>
      </c>
      <c r="H50" s="44"/>
      <c r="I50" s="61">
        <f>SUM(I8:I49)</f>
        <v>-2250166238033</v>
      </c>
      <c r="J50" s="44"/>
      <c r="K50" s="47">
        <f>SUM(K8:K49)</f>
        <v>10874050716</v>
      </c>
      <c r="L50" s="44"/>
      <c r="M50" s="47">
        <f>SUM(M8:M49)</f>
        <v>55775383646971</v>
      </c>
      <c r="N50" s="44"/>
      <c r="O50" s="47">
        <f>SUM(O8:O49)</f>
        <v>61859578605480</v>
      </c>
      <c r="P50" s="44"/>
      <c r="Q50" s="144">
        <f>SUM(Q8:R49)</f>
        <v>-6084194958496</v>
      </c>
      <c r="R50" s="144"/>
    </row>
  </sheetData>
  <autoFilter ref="A8:R50" xr:uid="{00000000-0001-0000-1400-000000000000}">
    <filterColumn colId="16" showButton="0"/>
  </autoFilter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6"/>
  <sheetViews>
    <sheetView rightToLeft="1" view="pageBreakPreview" topLeftCell="C1" zoomScale="80" zoomScaleNormal="100" zoomScaleSheetLayoutView="80" workbookViewId="0">
      <selection activeCell="AE15" sqref="AE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6.28515625" bestFit="1" customWidth="1"/>
    <col min="7" max="7" width="1.28515625" customWidth="1"/>
    <col min="8" max="8" width="20.5703125" bestFit="1" customWidth="1"/>
    <col min="9" max="9" width="1.28515625" customWidth="1"/>
    <col min="10" max="10" width="20.570312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6.140625" customWidth="1"/>
    <col min="17" max="17" width="1.28515625" customWidth="1"/>
    <col min="18" max="18" width="16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5703125" bestFit="1" customWidth="1"/>
    <col min="25" max="25" width="1.28515625" customWidth="1"/>
    <col min="26" max="26" width="20.140625" bestFit="1" customWidth="1"/>
    <col min="27" max="27" width="1.28515625" customWidth="1"/>
    <col min="28" max="28" width="17.42578125" customWidth="1"/>
    <col min="29" max="29" width="0.28515625" customWidth="1"/>
    <col min="31" max="31" width="18.7109375" bestFit="1" customWidth="1"/>
    <col min="32" max="32" width="18.42578125" customWidth="1"/>
  </cols>
  <sheetData>
    <row r="1" spans="1:32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32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32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1:32" ht="14.45" customHeight="1" x14ac:dyDescent="0.2">
      <c r="A4" s="50" t="s">
        <v>3</v>
      </c>
      <c r="B4" s="126" t="s">
        <v>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32" ht="14.45" customHeight="1" x14ac:dyDescent="0.2">
      <c r="A5" s="126" t="s">
        <v>5</v>
      </c>
      <c r="B5" s="126"/>
      <c r="C5" s="126" t="s">
        <v>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</row>
    <row r="6" spans="1:32" ht="14.45" customHeight="1" x14ac:dyDescent="0.2">
      <c r="F6" s="122" t="s">
        <v>7</v>
      </c>
      <c r="G6" s="122"/>
      <c r="H6" s="122"/>
      <c r="I6" s="122"/>
      <c r="J6" s="122"/>
      <c r="L6" s="122" t="s">
        <v>8</v>
      </c>
      <c r="M6" s="122"/>
      <c r="N6" s="122"/>
      <c r="O6" s="122"/>
      <c r="P6" s="122"/>
      <c r="Q6" s="122"/>
      <c r="R6" s="122"/>
      <c r="T6" s="122" t="s">
        <v>9</v>
      </c>
      <c r="U6" s="122"/>
      <c r="V6" s="122"/>
      <c r="W6" s="122"/>
      <c r="X6" s="122"/>
      <c r="Y6" s="122"/>
      <c r="Z6" s="122"/>
      <c r="AA6" s="122"/>
      <c r="AB6" s="122"/>
    </row>
    <row r="7" spans="1:32" ht="14.45" customHeight="1" x14ac:dyDescent="0.2">
      <c r="F7" s="4"/>
      <c r="G7" s="4"/>
      <c r="H7" s="4"/>
      <c r="I7" s="4"/>
      <c r="J7" s="4"/>
      <c r="L7" s="125" t="s">
        <v>10</v>
      </c>
      <c r="M7" s="125"/>
      <c r="N7" s="125"/>
      <c r="O7" s="4"/>
      <c r="P7" s="125" t="s">
        <v>11</v>
      </c>
      <c r="Q7" s="125"/>
      <c r="R7" s="125"/>
      <c r="T7" s="4"/>
      <c r="U7" s="4"/>
      <c r="V7" s="4"/>
      <c r="W7" s="4"/>
      <c r="X7" s="4"/>
      <c r="Y7" s="4"/>
      <c r="Z7" s="4"/>
      <c r="AA7" s="4"/>
      <c r="AB7" s="4"/>
    </row>
    <row r="8" spans="1:32" ht="14.45" customHeight="1" x14ac:dyDescent="0.2">
      <c r="A8" s="122" t="s">
        <v>12</v>
      </c>
      <c r="B8" s="122"/>
      <c r="C8" s="122"/>
      <c r="E8" s="122" t="s">
        <v>13</v>
      </c>
      <c r="F8" s="122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32" ht="25.5" customHeight="1" x14ac:dyDescent="0.2">
      <c r="A9" s="123" t="s">
        <v>19</v>
      </c>
      <c r="B9" s="123"/>
      <c r="C9" s="123"/>
      <c r="E9" s="124">
        <v>122870321</v>
      </c>
      <c r="F9" s="124"/>
      <c r="G9" s="14"/>
      <c r="H9" s="13">
        <v>514814675761</v>
      </c>
      <c r="I9" s="14"/>
      <c r="J9" s="13">
        <v>638440085691.40796</v>
      </c>
      <c r="K9" s="14"/>
      <c r="L9" s="13">
        <v>1069640</v>
      </c>
      <c r="M9" s="14"/>
      <c r="N9" s="13">
        <v>5721061520</v>
      </c>
      <c r="O9" s="14"/>
      <c r="P9" s="28">
        <v>-10000</v>
      </c>
      <c r="Q9" s="14"/>
      <c r="R9" s="13">
        <v>53659201</v>
      </c>
      <c r="S9" s="14"/>
      <c r="T9" s="13">
        <v>123929961</v>
      </c>
      <c r="U9" s="14"/>
      <c r="V9" s="13">
        <v>5400</v>
      </c>
      <c r="W9" s="14"/>
      <c r="X9" s="13">
        <v>520493819479</v>
      </c>
      <c r="Y9" s="14"/>
      <c r="Z9" s="13">
        <v>668713180840.05603</v>
      </c>
      <c r="AA9" s="14"/>
      <c r="AB9" s="19">
        <f t="shared" ref="AB9:AB15" si="0">Z9/59906964100964*100</f>
        <v>1.1162528278232269</v>
      </c>
      <c r="AE9" s="27"/>
      <c r="AF9" s="24"/>
    </row>
    <row r="10" spans="1:32" ht="25.5" customHeight="1" x14ac:dyDescent="0.2">
      <c r="A10" s="118" t="s">
        <v>20</v>
      </c>
      <c r="B10" s="118"/>
      <c r="C10" s="118"/>
      <c r="E10" s="119">
        <v>20225400</v>
      </c>
      <c r="F10" s="119"/>
      <c r="G10" s="14"/>
      <c r="H10" s="15">
        <v>480335572976</v>
      </c>
      <c r="I10" s="14"/>
      <c r="J10" s="15">
        <v>696235488577.19995</v>
      </c>
      <c r="K10" s="14"/>
      <c r="L10" s="15">
        <v>290701</v>
      </c>
      <c r="M10" s="14"/>
      <c r="N10" s="15">
        <v>9556008884</v>
      </c>
      <c r="O10" s="14"/>
      <c r="P10" s="29">
        <v>0</v>
      </c>
      <c r="Q10" s="14"/>
      <c r="R10" s="15">
        <v>0</v>
      </c>
      <c r="S10" s="14"/>
      <c r="T10" s="15">
        <v>20516101</v>
      </c>
      <c r="U10" s="14"/>
      <c r="V10" s="15">
        <v>32350</v>
      </c>
      <c r="W10" s="14"/>
      <c r="X10" s="15">
        <v>489891581860</v>
      </c>
      <c r="Y10" s="14"/>
      <c r="Z10" s="15">
        <v>663191458490.81396</v>
      </c>
      <c r="AA10" s="14"/>
      <c r="AB10" s="20">
        <f t="shared" si="0"/>
        <v>1.1070356651241857</v>
      </c>
    </row>
    <row r="11" spans="1:32" ht="25.5" customHeight="1" x14ac:dyDescent="0.2">
      <c r="A11" s="118" t="s">
        <v>21</v>
      </c>
      <c r="B11" s="118"/>
      <c r="C11" s="118"/>
      <c r="E11" s="119">
        <v>26848311</v>
      </c>
      <c r="F11" s="119"/>
      <c r="G11" s="14"/>
      <c r="H11" s="15">
        <v>214615168525</v>
      </c>
      <c r="I11" s="14"/>
      <c r="J11" s="15">
        <v>188331902111.15302</v>
      </c>
      <c r="K11" s="14"/>
      <c r="L11" s="15">
        <v>138888</v>
      </c>
      <c r="M11" s="14"/>
      <c r="N11" s="15">
        <v>958489632</v>
      </c>
      <c r="O11" s="14"/>
      <c r="P11" s="29">
        <v>-190000</v>
      </c>
      <c r="Q11" s="14"/>
      <c r="R11" s="15">
        <v>1372656008</v>
      </c>
      <c r="S11" s="14"/>
      <c r="T11" s="15">
        <v>26797199</v>
      </c>
      <c r="U11" s="14"/>
      <c r="V11" s="15">
        <v>6810</v>
      </c>
      <c r="W11" s="14"/>
      <c r="X11" s="15">
        <v>214054870549</v>
      </c>
      <c r="Y11" s="14"/>
      <c r="Z11" s="15">
        <v>182350233606.85599</v>
      </c>
      <c r="AA11" s="14"/>
      <c r="AB11" s="20">
        <f t="shared" si="0"/>
        <v>0.30438904114642268</v>
      </c>
    </row>
    <row r="12" spans="1:32" ht="25.5" customHeight="1" x14ac:dyDescent="0.2">
      <c r="A12" s="118" t="s">
        <v>22</v>
      </c>
      <c r="B12" s="118"/>
      <c r="C12" s="118"/>
      <c r="E12" s="119">
        <v>590724395</v>
      </c>
      <c r="F12" s="119"/>
      <c r="G12" s="14"/>
      <c r="H12" s="15">
        <v>4414654960735</v>
      </c>
      <c r="I12" s="14"/>
      <c r="J12" s="15">
        <v>4787133854568.9805</v>
      </c>
      <c r="K12" s="14"/>
      <c r="L12" s="15">
        <v>324015</v>
      </c>
      <c r="M12" s="14"/>
      <c r="N12" s="15">
        <v>2577044296</v>
      </c>
      <c r="O12" s="14"/>
      <c r="P12" s="29">
        <v>0</v>
      </c>
      <c r="Q12" s="14"/>
      <c r="R12" s="15">
        <v>0</v>
      </c>
      <c r="S12" s="14"/>
      <c r="T12" s="15">
        <v>591048410</v>
      </c>
      <c r="U12" s="14"/>
      <c r="V12" s="15">
        <v>8070</v>
      </c>
      <c r="W12" s="14"/>
      <c r="X12" s="15">
        <v>4417232005031</v>
      </c>
      <c r="Y12" s="14"/>
      <c r="Z12" s="15">
        <v>4766135650591.79</v>
      </c>
      <c r="AA12" s="14"/>
      <c r="AB12" s="20">
        <f t="shared" si="0"/>
        <v>7.9558958163181153</v>
      </c>
    </row>
    <row r="13" spans="1:32" ht="25.5" customHeight="1" x14ac:dyDescent="0.2">
      <c r="A13" s="118" t="s">
        <v>23</v>
      </c>
      <c r="B13" s="118"/>
      <c r="C13" s="118"/>
      <c r="E13" s="119">
        <v>6603572</v>
      </c>
      <c r="F13" s="119"/>
      <c r="G13" s="14"/>
      <c r="H13" s="15">
        <v>156032971792</v>
      </c>
      <c r="I13" s="14"/>
      <c r="J13" s="15">
        <v>107424447484.358</v>
      </c>
      <c r="K13" s="14"/>
      <c r="L13" s="15">
        <v>0</v>
      </c>
      <c r="M13" s="14"/>
      <c r="N13" s="15">
        <v>0</v>
      </c>
      <c r="O13" s="14"/>
      <c r="P13" s="29">
        <v>0</v>
      </c>
      <c r="Q13" s="14"/>
      <c r="R13" s="15">
        <v>0</v>
      </c>
      <c r="S13" s="14"/>
      <c r="T13" s="15">
        <v>6603572</v>
      </c>
      <c r="U13" s="14"/>
      <c r="V13" s="15">
        <v>16560</v>
      </c>
      <c r="W13" s="14"/>
      <c r="X13" s="15">
        <v>156032971792</v>
      </c>
      <c r="Y13" s="14"/>
      <c r="Z13" s="15">
        <v>109272042404.237</v>
      </c>
      <c r="AA13" s="14"/>
      <c r="AB13" s="20">
        <f t="shared" si="0"/>
        <v>0.1824029043102163</v>
      </c>
    </row>
    <row r="14" spans="1:32" ht="25.5" customHeight="1" x14ac:dyDescent="0.2">
      <c r="A14" s="118" t="s">
        <v>24</v>
      </c>
      <c r="B14" s="118"/>
      <c r="C14" s="118"/>
      <c r="E14" s="119">
        <v>3790593904</v>
      </c>
      <c r="F14" s="119"/>
      <c r="G14" s="14"/>
      <c r="H14" s="15">
        <v>22528284343902</v>
      </c>
      <c r="I14" s="14"/>
      <c r="J14" s="15">
        <v>24582257711587.898</v>
      </c>
      <c r="K14" s="14"/>
      <c r="L14" s="15">
        <v>776414589</v>
      </c>
      <c r="M14" s="14"/>
      <c r="N14" s="15">
        <v>120098392617</v>
      </c>
      <c r="O14" s="14"/>
      <c r="P14" s="29">
        <v>0</v>
      </c>
      <c r="Q14" s="14"/>
      <c r="R14" s="15">
        <v>0</v>
      </c>
      <c r="S14" s="14"/>
      <c r="T14" s="15">
        <v>4567008493</v>
      </c>
      <c r="U14" s="14"/>
      <c r="V14" s="15">
        <v>6180</v>
      </c>
      <c r="W14" s="14"/>
      <c r="X14" s="15">
        <v>27148847974807</v>
      </c>
      <c r="Y14" s="14"/>
      <c r="Z14" s="15">
        <v>28202662161250.102</v>
      </c>
      <c r="AA14" s="14"/>
      <c r="AB14" s="20">
        <f t="shared" si="0"/>
        <v>47.077435127106156</v>
      </c>
    </row>
    <row r="15" spans="1:32" ht="25.5" customHeight="1" x14ac:dyDescent="0.2">
      <c r="A15" s="118" t="s">
        <v>25</v>
      </c>
      <c r="B15" s="118"/>
      <c r="C15" s="118"/>
      <c r="E15" s="119">
        <v>757399064</v>
      </c>
      <c r="F15" s="119"/>
      <c r="G15" s="14"/>
      <c r="H15" s="15">
        <v>3743066174288</v>
      </c>
      <c r="I15" s="14"/>
      <c r="J15" s="15">
        <v>4154960689505.3701</v>
      </c>
      <c r="K15" s="14"/>
      <c r="L15" s="15">
        <v>0</v>
      </c>
      <c r="M15" s="14"/>
      <c r="N15" s="15">
        <v>0</v>
      </c>
      <c r="O15" s="14"/>
      <c r="P15" s="29">
        <v>-757399064</v>
      </c>
      <c r="Q15" s="14"/>
      <c r="R15" s="15">
        <v>0</v>
      </c>
      <c r="S15" s="14"/>
      <c r="T15" s="15">
        <v>0</v>
      </c>
      <c r="U15" s="14"/>
      <c r="V15" s="15">
        <v>0</v>
      </c>
      <c r="W15" s="14"/>
      <c r="X15" s="15">
        <v>0</v>
      </c>
      <c r="Y15" s="14"/>
      <c r="Z15" s="15">
        <v>0</v>
      </c>
      <c r="AA15" s="14"/>
      <c r="AB15" s="20">
        <f t="shared" si="0"/>
        <v>0</v>
      </c>
    </row>
    <row r="16" spans="1:32" ht="25.5" customHeight="1" x14ac:dyDescent="0.2">
      <c r="A16" s="118" t="s">
        <v>26</v>
      </c>
      <c r="B16" s="118"/>
      <c r="C16" s="118"/>
      <c r="E16" s="119">
        <v>39088337</v>
      </c>
      <c r="F16" s="119"/>
      <c r="G16" s="14"/>
      <c r="H16" s="15">
        <v>170261764859</v>
      </c>
      <c r="I16" s="14"/>
      <c r="J16" s="15">
        <v>166233528700.673</v>
      </c>
      <c r="K16" s="14"/>
      <c r="L16" s="15">
        <v>2610000</v>
      </c>
      <c r="M16" s="14"/>
      <c r="N16" s="15">
        <v>11156246213</v>
      </c>
      <c r="O16" s="14"/>
      <c r="P16" s="29">
        <v>-4000000</v>
      </c>
      <c r="Q16" s="14"/>
      <c r="R16" s="15">
        <v>17780476615</v>
      </c>
      <c r="S16" s="14"/>
      <c r="T16" s="15">
        <v>37698337</v>
      </c>
      <c r="U16" s="14"/>
      <c r="V16" s="15">
        <v>4308</v>
      </c>
      <c r="W16" s="14"/>
      <c r="X16" s="15">
        <v>163994730583</v>
      </c>
      <c r="Y16" s="14"/>
      <c r="Z16" s="15">
        <v>162281008424.79501</v>
      </c>
      <c r="AA16" s="14"/>
      <c r="AB16" s="20">
        <f t="shared" ref="AB16:AB25" si="1">Z16/59906964100964*100</f>
        <v>0.27088838645085617</v>
      </c>
    </row>
    <row r="17" spans="1:28" ht="25.5" customHeight="1" x14ac:dyDescent="0.2">
      <c r="A17" s="118" t="s">
        <v>27</v>
      </c>
      <c r="B17" s="118"/>
      <c r="C17" s="118"/>
      <c r="E17" s="119">
        <v>25726590</v>
      </c>
      <c r="F17" s="119"/>
      <c r="G17" s="14"/>
      <c r="H17" s="15">
        <v>68605443020</v>
      </c>
      <c r="I17" s="14"/>
      <c r="J17" s="15">
        <v>47840797330.167603</v>
      </c>
      <c r="K17" s="14"/>
      <c r="L17" s="15">
        <v>0</v>
      </c>
      <c r="M17" s="14"/>
      <c r="N17" s="15">
        <v>0</v>
      </c>
      <c r="O17" s="14"/>
      <c r="P17" s="29">
        <v>0</v>
      </c>
      <c r="Q17" s="14"/>
      <c r="R17" s="15">
        <v>0</v>
      </c>
      <c r="S17" s="14"/>
      <c r="T17" s="15">
        <v>25726590</v>
      </c>
      <c r="U17" s="14"/>
      <c r="V17" s="15">
        <v>1669</v>
      </c>
      <c r="W17" s="14"/>
      <c r="X17" s="15">
        <v>68605443020</v>
      </c>
      <c r="Y17" s="14"/>
      <c r="Z17" s="15">
        <v>42905046074.180397</v>
      </c>
      <c r="AA17" s="14"/>
      <c r="AB17" s="20">
        <f t="shared" si="1"/>
        <v>7.1619463142666553E-2</v>
      </c>
    </row>
    <row r="18" spans="1:28" ht="25.5" customHeight="1" x14ac:dyDescent="0.2">
      <c r="A18" s="118" t="s">
        <v>28</v>
      </c>
      <c r="B18" s="118"/>
      <c r="C18" s="118"/>
      <c r="E18" s="119">
        <v>10891949</v>
      </c>
      <c r="F18" s="119"/>
      <c r="G18" s="14"/>
      <c r="H18" s="15">
        <v>177357534117</v>
      </c>
      <c r="I18" s="14"/>
      <c r="J18" s="15">
        <v>134413338316.686</v>
      </c>
      <c r="K18" s="14"/>
      <c r="L18" s="15">
        <v>140000</v>
      </c>
      <c r="M18" s="14"/>
      <c r="N18" s="15">
        <v>1718247212</v>
      </c>
      <c r="O18" s="14"/>
      <c r="P18" s="29">
        <v>0</v>
      </c>
      <c r="Q18" s="14"/>
      <c r="R18" s="15">
        <v>0</v>
      </c>
      <c r="S18" s="14"/>
      <c r="T18" s="15">
        <v>11031949</v>
      </c>
      <c r="U18" s="14"/>
      <c r="V18" s="15">
        <v>12370</v>
      </c>
      <c r="W18" s="14"/>
      <c r="X18" s="15">
        <v>179075781329</v>
      </c>
      <c r="Y18" s="14"/>
      <c r="Z18" s="15">
        <v>136361495571.061</v>
      </c>
      <c r="AA18" s="14"/>
      <c r="AB18" s="20">
        <f t="shared" si="1"/>
        <v>0.22762210974544567</v>
      </c>
    </row>
    <row r="19" spans="1:28" ht="25.5" customHeight="1" x14ac:dyDescent="0.2">
      <c r="A19" s="118" t="s">
        <v>29</v>
      </c>
      <c r="B19" s="118"/>
      <c r="C19" s="118"/>
      <c r="E19" s="119">
        <v>1285902449</v>
      </c>
      <c r="F19" s="119"/>
      <c r="G19" s="14"/>
      <c r="H19" s="15">
        <v>4762073289832</v>
      </c>
      <c r="I19" s="14"/>
      <c r="J19" s="15">
        <v>6784404861372.6504</v>
      </c>
      <c r="K19" s="14"/>
      <c r="L19" s="15">
        <v>66652372</v>
      </c>
      <c r="M19" s="14"/>
      <c r="N19" s="15">
        <v>335671445789</v>
      </c>
      <c r="O19" s="14"/>
      <c r="P19" s="29">
        <v>0</v>
      </c>
      <c r="Q19" s="14"/>
      <c r="R19" s="15">
        <v>0</v>
      </c>
      <c r="S19" s="14"/>
      <c r="T19" s="15">
        <v>1352554821</v>
      </c>
      <c r="U19" s="14"/>
      <c r="V19" s="15">
        <v>4683</v>
      </c>
      <c r="W19" s="14"/>
      <c r="X19" s="15">
        <v>5097744735621</v>
      </c>
      <c r="Y19" s="14"/>
      <c r="Z19" s="15">
        <v>6329200375930.6797</v>
      </c>
      <c r="AA19" s="14"/>
      <c r="AB19" s="20">
        <f>Z19/59906964100964*100</f>
        <v>10.565049441103012</v>
      </c>
    </row>
    <row r="20" spans="1:28" ht="25.5" customHeight="1" x14ac:dyDescent="0.2">
      <c r="A20" s="118" t="s">
        <v>30</v>
      </c>
      <c r="B20" s="118"/>
      <c r="C20" s="118"/>
      <c r="E20" s="119">
        <v>43028990</v>
      </c>
      <c r="F20" s="119"/>
      <c r="G20" s="14"/>
      <c r="H20" s="15">
        <v>135722483182</v>
      </c>
      <c r="I20" s="14"/>
      <c r="J20" s="15">
        <v>175424854907.80801</v>
      </c>
      <c r="K20" s="14"/>
      <c r="L20" s="15">
        <v>1480000</v>
      </c>
      <c r="M20" s="14"/>
      <c r="N20" s="15">
        <v>5815614285</v>
      </c>
      <c r="O20" s="14"/>
      <c r="P20" s="29">
        <v>-2500000</v>
      </c>
      <c r="Q20" s="14"/>
      <c r="R20" s="15">
        <v>9969217667</v>
      </c>
      <c r="S20" s="14"/>
      <c r="T20" s="15">
        <v>42008990</v>
      </c>
      <c r="U20" s="14"/>
      <c r="V20" s="15">
        <v>3862</v>
      </c>
      <c r="W20" s="14"/>
      <c r="X20" s="15">
        <v>133588125030</v>
      </c>
      <c r="Y20" s="14"/>
      <c r="Z20" s="15">
        <v>162115417953.271</v>
      </c>
      <c r="AA20" s="14"/>
      <c r="AB20" s="20">
        <f t="shared" si="1"/>
        <v>0.27061197372654427</v>
      </c>
    </row>
    <row r="21" spans="1:28" ht="25.5" customHeight="1" x14ac:dyDescent="0.2">
      <c r="A21" s="118" t="s">
        <v>31</v>
      </c>
      <c r="B21" s="118"/>
      <c r="C21" s="118"/>
      <c r="E21" s="119">
        <v>90384512</v>
      </c>
      <c r="F21" s="119"/>
      <c r="G21" s="14"/>
      <c r="H21" s="15">
        <v>371190844316</v>
      </c>
      <c r="I21" s="14"/>
      <c r="J21" s="15">
        <v>334078217332.48499</v>
      </c>
      <c r="K21" s="14"/>
      <c r="L21" s="15">
        <v>0</v>
      </c>
      <c r="M21" s="14"/>
      <c r="N21" s="15">
        <v>0</v>
      </c>
      <c r="O21" s="14"/>
      <c r="P21" s="29">
        <v>0</v>
      </c>
      <c r="Q21" s="14"/>
      <c r="R21" s="15">
        <v>0</v>
      </c>
      <c r="S21" s="14"/>
      <c r="T21" s="15">
        <v>90384512</v>
      </c>
      <c r="U21" s="14"/>
      <c r="V21" s="15">
        <v>3655</v>
      </c>
      <c r="W21" s="14"/>
      <c r="X21" s="15">
        <v>371190844316</v>
      </c>
      <c r="Y21" s="14"/>
      <c r="Z21" s="15">
        <v>330104321262.56598</v>
      </c>
      <c r="AA21" s="14"/>
      <c r="AB21" s="20">
        <f t="shared" si="1"/>
        <v>0.55102829231377137</v>
      </c>
    </row>
    <row r="22" spans="1:28" ht="25.5" customHeight="1" x14ac:dyDescent="0.2">
      <c r="A22" s="118" t="s">
        <v>32</v>
      </c>
      <c r="B22" s="118"/>
      <c r="C22" s="118"/>
      <c r="E22" s="119">
        <v>2268711772</v>
      </c>
      <c r="F22" s="119"/>
      <c r="G22" s="14"/>
      <c r="H22" s="15">
        <v>5764200675020</v>
      </c>
      <c r="I22" s="14"/>
      <c r="J22" s="15">
        <v>5157396678646.21</v>
      </c>
      <c r="K22" s="14"/>
      <c r="L22" s="15">
        <v>73483400</v>
      </c>
      <c r="M22" s="14"/>
      <c r="N22" s="15">
        <v>162541982998</v>
      </c>
      <c r="O22" s="14"/>
      <c r="P22" s="29">
        <v>0</v>
      </c>
      <c r="Q22" s="14"/>
      <c r="R22" s="15">
        <v>0</v>
      </c>
      <c r="S22" s="14"/>
      <c r="T22" s="15">
        <v>2342195172</v>
      </c>
      <c r="U22" s="14"/>
      <c r="V22" s="15">
        <v>2195</v>
      </c>
      <c r="W22" s="14"/>
      <c r="X22" s="15">
        <v>5926742658018</v>
      </c>
      <c r="Y22" s="14"/>
      <c r="Z22" s="15">
        <v>5137211152554.0703</v>
      </c>
      <c r="AA22" s="14"/>
      <c r="AB22" s="20">
        <f t="shared" si="1"/>
        <v>8.5753154573082497</v>
      </c>
    </row>
    <row r="23" spans="1:28" ht="25.5" customHeight="1" x14ac:dyDescent="0.2">
      <c r="A23" s="118" t="s">
        <v>33</v>
      </c>
      <c r="B23" s="118"/>
      <c r="C23" s="118"/>
      <c r="E23" s="119">
        <v>1317477503</v>
      </c>
      <c r="F23" s="119"/>
      <c r="G23" s="14"/>
      <c r="H23" s="15">
        <v>6518270302550</v>
      </c>
      <c r="I23" s="14"/>
      <c r="J23" s="15">
        <v>4766960392973.8398</v>
      </c>
      <c r="K23" s="14"/>
      <c r="L23" s="15">
        <v>16722477</v>
      </c>
      <c r="M23" s="14"/>
      <c r="N23" s="15">
        <v>59985186615</v>
      </c>
      <c r="O23" s="14"/>
      <c r="P23" s="29">
        <v>-2219000</v>
      </c>
      <c r="Q23" s="14"/>
      <c r="R23" s="15">
        <v>0</v>
      </c>
      <c r="S23" s="14"/>
      <c r="T23" s="15">
        <v>1331980980</v>
      </c>
      <c r="U23" s="14"/>
      <c r="V23" s="15">
        <v>3428</v>
      </c>
      <c r="W23" s="14"/>
      <c r="X23" s="15">
        <v>6567301374782</v>
      </c>
      <c r="Y23" s="14"/>
      <c r="Z23" s="15">
        <v>4562560616032.4297</v>
      </c>
      <c r="AA23" s="14"/>
      <c r="AB23" s="20">
        <f>Z23/59906964100964*100</f>
        <v>7.6160771698310965</v>
      </c>
    </row>
    <row r="24" spans="1:28" ht="25.5" customHeight="1" x14ac:dyDescent="0.2">
      <c r="A24" s="118" t="s">
        <v>34</v>
      </c>
      <c r="B24" s="118"/>
      <c r="C24" s="118"/>
      <c r="E24" s="119">
        <v>1092556</v>
      </c>
      <c r="F24" s="119"/>
      <c r="G24" s="14"/>
      <c r="H24" s="15">
        <v>15402050709</v>
      </c>
      <c r="I24" s="14"/>
      <c r="J24" s="15">
        <v>16878078664.0224</v>
      </c>
      <c r="K24" s="14"/>
      <c r="L24" s="15">
        <v>0</v>
      </c>
      <c r="M24" s="14"/>
      <c r="N24" s="15">
        <v>0</v>
      </c>
      <c r="O24" s="14"/>
      <c r="P24" s="29">
        <v>0</v>
      </c>
      <c r="Q24" s="14"/>
      <c r="R24" s="15">
        <v>0</v>
      </c>
      <c r="S24" s="14"/>
      <c r="T24" s="15">
        <v>1092556</v>
      </c>
      <c r="U24" s="14"/>
      <c r="V24" s="15">
        <v>14180</v>
      </c>
      <c r="W24" s="14"/>
      <c r="X24" s="15">
        <v>15402050709</v>
      </c>
      <c r="Y24" s="14"/>
      <c r="Z24" s="15">
        <v>15480669822.499201</v>
      </c>
      <c r="AA24" s="14"/>
      <c r="AB24" s="20">
        <f t="shared" si="1"/>
        <v>2.5841185669847843E-2</v>
      </c>
    </row>
    <row r="25" spans="1:28" ht="25.5" customHeight="1" x14ac:dyDescent="0.2">
      <c r="A25" s="120" t="s">
        <v>35</v>
      </c>
      <c r="B25" s="120"/>
      <c r="C25" s="120"/>
      <c r="D25" s="9"/>
      <c r="E25" s="119">
        <v>55560629</v>
      </c>
      <c r="F25" s="121"/>
      <c r="G25" s="14"/>
      <c r="H25" s="16">
        <v>370905212293</v>
      </c>
      <c r="I25" s="14"/>
      <c r="J25" s="16">
        <v>385852900307.62201</v>
      </c>
      <c r="K25" s="14"/>
      <c r="L25" s="16">
        <v>18239392</v>
      </c>
      <c r="M25" s="14"/>
      <c r="N25" s="16">
        <v>126739664687</v>
      </c>
      <c r="O25" s="14"/>
      <c r="P25" s="30">
        <v>-1686000</v>
      </c>
      <c r="Q25" s="14"/>
      <c r="R25" s="16">
        <v>12105712722</v>
      </c>
      <c r="S25" s="14"/>
      <c r="T25" s="16">
        <v>72114021</v>
      </c>
      <c r="U25" s="14"/>
      <c r="V25" s="16">
        <v>6790</v>
      </c>
      <c r="W25" s="14"/>
      <c r="X25" s="16">
        <v>486291485671</v>
      </c>
      <c r="Y25" s="14"/>
      <c r="Z25" s="16">
        <v>489282065396.03198</v>
      </c>
      <c r="AA25" s="14"/>
      <c r="AB25" s="20">
        <f t="shared" si="1"/>
        <v>0.81673653929687051</v>
      </c>
    </row>
    <row r="26" spans="1:28" ht="28.5" customHeight="1" x14ac:dyDescent="0.2">
      <c r="A26" s="117" t="s">
        <v>36</v>
      </c>
      <c r="B26" s="117"/>
      <c r="C26" s="117"/>
      <c r="D26" s="117"/>
      <c r="E26" s="14"/>
      <c r="F26" s="17">
        <f>SUM(E9:F25)</f>
        <v>10453130254</v>
      </c>
      <c r="G26" s="14"/>
      <c r="H26" s="17">
        <f>SUM(H9:H25)</f>
        <v>50405793467877</v>
      </c>
      <c r="I26" s="14"/>
      <c r="J26" s="17">
        <f>SUM(J9:J25)</f>
        <v>53124267828078.539</v>
      </c>
      <c r="K26" s="14"/>
      <c r="L26" s="17">
        <f>SUM(L9:L25)</f>
        <v>957565474</v>
      </c>
      <c r="M26" s="14"/>
      <c r="N26" s="17">
        <f>SUM(N9:N25)</f>
        <v>842539384748</v>
      </c>
      <c r="O26" s="14"/>
      <c r="P26" s="31">
        <f>SUM(P9:P25)</f>
        <v>-768004064</v>
      </c>
      <c r="Q26" s="14"/>
      <c r="R26" s="17">
        <f>SUM(R9:R25)</f>
        <v>41281722213</v>
      </c>
      <c r="S26" s="14"/>
      <c r="T26" s="17">
        <f>SUM(T9:T25)</f>
        <v>10642691664</v>
      </c>
      <c r="U26" s="14"/>
      <c r="V26" s="17"/>
      <c r="W26" s="14"/>
      <c r="X26" s="60">
        <f>SUM(X9:X25)</f>
        <v>51956490452597</v>
      </c>
      <c r="Y26" s="14"/>
      <c r="Z26" s="17">
        <f>SUM(Z9:Z25)</f>
        <v>51959826896205.445</v>
      </c>
      <c r="AA26" s="14"/>
      <c r="AB26" s="21">
        <f>SUM(AB9:AB25)</f>
        <v>86.734201400416694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0"/>
  <sheetViews>
    <sheetView rightToLeft="1" view="pageBreakPreview" topLeftCell="A10" zoomScale="90" zoomScaleNormal="100" zoomScaleSheetLayoutView="90" workbookViewId="0">
      <selection activeCell="AB43" sqref="AB43"/>
    </sheetView>
  </sheetViews>
  <sheetFormatPr defaultRowHeight="12.75" x14ac:dyDescent="0.2"/>
  <cols>
    <col min="1" max="1" width="30.42578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</row>
    <row r="2" spans="1:49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</row>
    <row r="3" spans="1:4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</row>
    <row r="4" spans="1:49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4.45" customHeight="1" x14ac:dyDescent="0.2">
      <c r="A5" s="129" t="s">
        <v>40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</row>
    <row r="6" spans="1:49" ht="14.45" customHeight="1" x14ac:dyDescent="0.2">
      <c r="C6" s="122" t="s">
        <v>7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Y6" s="122" t="s">
        <v>9</v>
      </c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</row>
    <row r="7" spans="1:49" ht="14.45" customHeight="1" x14ac:dyDescent="0.2">
      <c r="A7" s="3" t="s">
        <v>37</v>
      </c>
      <c r="C7" s="5" t="s">
        <v>41</v>
      </c>
      <c r="D7" s="4"/>
      <c r="E7" s="5" t="s">
        <v>42</v>
      </c>
      <c r="F7" s="4"/>
      <c r="G7" s="125" t="s">
        <v>43</v>
      </c>
      <c r="H7" s="125"/>
      <c r="I7" s="125"/>
      <c r="J7" s="4"/>
      <c r="K7" s="125" t="s">
        <v>44</v>
      </c>
      <c r="L7" s="125"/>
      <c r="M7" s="125"/>
      <c r="N7" s="4"/>
      <c r="O7" s="125" t="s">
        <v>38</v>
      </c>
      <c r="P7" s="125"/>
      <c r="Q7" s="125"/>
      <c r="R7" s="4"/>
      <c r="S7" s="125" t="s">
        <v>39</v>
      </c>
      <c r="T7" s="125"/>
      <c r="U7" s="125"/>
      <c r="V7" s="125"/>
      <c r="W7" s="125"/>
      <c r="Y7" s="125" t="s">
        <v>41</v>
      </c>
      <c r="Z7" s="125"/>
      <c r="AA7" s="125"/>
      <c r="AB7" s="125"/>
      <c r="AC7" s="125"/>
      <c r="AD7" s="4"/>
      <c r="AE7" s="125" t="s">
        <v>42</v>
      </c>
      <c r="AF7" s="125"/>
      <c r="AG7" s="125"/>
      <c r="AH7" s="125"/>
      <c r="AI7" s="125"/>
      <c r="AJ7" s="4"/>
      <c r="AK7" s="125" t="s">
        <v>43</v>
      </c>
      <c r="AL7" s="125"/>
      <c r="AM7" s="125"/>
      <c r="AN7" s="4"/>
      <c r="AO7" s="125" t="s">
        <v>44</v>
      </c>
      <c r="AP7" s="125"/>
      <c r="AQ7" s="125"/>
      <c r="AR7" s="4"/>
      <c r="AS7" s="125" t="s">
        <v>38</v>
      </c>
      <c r="AT7" s="125"/>
      <c r="AU7" s="4"/>
      <c r="AV7" s="5" t="s">
        <v>39</v>
      </c>
    </row>
    <row r="8" spans="1:49" ht="21.75" customHeight="1" x14ac:dyDescent="0.2">
      <c r="A8" s="6" t="s">
        <v>45</v>
      </c>
      <c r="C8" s="6" t="s">
        <v>46</v>
      </c>
      <c r="E8" s="6" t="s">
        <v>47</v>
      </c>
      <c r="G8" s="123" t="s">
        <v>48</v>
      </c>
      <c r="H8" s="123"/>
      <c r="I8" s="123"/>
      <c r="K8" s="124">
        <v>6625000</v>
      </c>
      <c r="L8" s="124"/>
      <c r="M8" s="124"/>
      <c r="N8" s="14"/>
      <c r="O8" s="124">
        <v>3200</v>
      </c>
      <c r="P8" s="124"/>
      <c r="Q8" s="124"/>
      <c r="R8" s="14"/>
      <c r="S8" s="128" t="s">
        <v>49</v>
      </c>
      <c r="T8" s="128"/>
      <c r="U8" s="128"/>
      <c r="V8" s="128"/>
      <c r="W8" s="128"/>
      <c r="Y8" s="123" t="s">
        <v>46</v>
      </c>
      <c r="Z8" s="123"/>
      <c r="AA8" s="123"/>
      <c r="AB8" s="123"/>
      <c r="AC8" s="123"/>
      <c r="AE8" s="123" t="s">
        <v>48</v>
      </c>
      <c r="AF8" s="123"/>
      <c r="AG8" s="123"/>
      <c r="AH8" s="123"/>
      <c r="AI8" s="123"/>
      <c r="AK8" s="123" t="s">
        <v>48</v>
      </c>
      <c r="AL8" s="123"/>
      <c r="AM8" s="123"/>
      <c r="AO8" s="124">
        <v>0</v>
      </c>
      <c r="AP8" s="124"/>
      <c r="AQ8" s="124"/>
      <c r="AR8" s="14"/>
      <c r="AS8" s="124">
        <v>0</v>
      </c>
      <c r="AT8" s="124"/>
      <c r="AU8" s="14"/>
      <c r="AV8" s="22" t="s">
        <v>48</v>
      </c>
    </row>
    <row r="9" spans="1:49" ht="21.75" customHeight="1" x14ac:dyDescent="0.2">
      <c r="A9" s="7" t="s">
        <v>50</v>
      </c>
      <c r="C9" s="7" t="s">
        <v>46</v>
      </c>
      <c r="E9" s="7" t="s">
        <v>47</v>
      </c>
      <c r="G9" s="118" t="s">
        <v>48</v>
      </c>
      <c r="H9" s="118"/>
      <c r="I9" s="118"/>
      <c r="K9" s="119">
        <v>7709000</v>
      </c>
      <c r="L9" s="119"/>
      <c r="M9" s="119"/>
      <c r="N9" s="14"/>
      <c r="O9" s="119">
        <v>3400</v>
      </c>
      <c r="P9" s="119"/>
      <c r="Q9" s="119"/>
      <c r="R9" s="14"/>
      <c r="S9" s="127" t="s">
        <v>49</v>
      </c>
      <c r="T9" s="127"/>
      <c r="U9" s="127"/>
      <c r="V9" s="127"/>
      <c r="W9" s="127"/>
      <c r="Y9" s="118" t="s">
        <v>46</v>
      </c>
      <c r="Z9" s="118"/>
      <c r="AA9" s="118"/>
      <c r="AB9" s="118"/>
      <c r="AC9" s="118"/>
      <c r="AE9" s="118" t="s">
        <v>48</v>
      </c>
      <c r="AF9" s="118"/>
      <c r="AG9" s="118"/>
      <c r="AH9" s="118"/>
      <c r="AI9" s="118"/>
      <c r="AK9" s="118" t="s">
        <v>48</v>
      </c>
      <c r="AL9" s="118"/>
      <c r="AM9" s="118"/>
      <c r="AO9" s="119">
        <v>0</v>
      </c>
      <c r="AP9" s="119"/>
      <c r="AQ9" s="119"/>
      <c r="AR9" s="14"/>
      <c r="AS9" s="119">
        <v>0</v>
      </c>
      <c r="AT9" s="119"/>
      <c r="AU9" s="14"/>
      <c r="AV9" s="23" t="s">
        <v>48</v>
      </c>
    </row>
    <row r="10" spans="1:49" ht="21.75" customHeight="1" x14ac:dyDescent="0.2">
      <c r="A10" s="7" t="s">
        <v>51</v>
      </c>
      <c r="C10" s="7" t="s">
        <v>46</v>
      </c>
      <c r="E10" s="7" t="s">
        <v>47</v>
      </c>
      <c r="G10" s="118" t="s">
        <v>48</v>
      </c>
      <c r="H10" s="118"/>
      <c r="I10" s="118"/>
      <c r="K10" s="119">
        <v>19665000</v>
      </c>
      <c r="L10" s="119"/>
      <c r="M10" s="119"/>
      <c r="N10" s="14"/>
      <c r="O10" s="119">
        <v>3600</v>
      </c>
      <c r="P10" s="119"/>
      <c r="Q10" s="119"/>
      <c r="R10" s="14"/>
      <c r="S10" s="127" t="s">
        <v>49</v>
      </c>
      <c r="T10" s="127"/>
      <c r="U10" s="127"/>
      <c r="V10" s="127"/>
      <c r="W10" s="127"/>
      <c r="Y10" s="118" t="s">
        <v>46</v>
      </c>
      <c r="Z10" s="118"/>
      <c r="AA10" s="118"/>
      <c r="AB10" s="118"/>
      <c r="AC10" s="118"/>
      <c r="AE10" s="118" t="s">
        <v>48</v>
      </c>
      <c r="AF10" s="118"/>
      <c r="AG10" s="118"/>
      <c r="AH10" s="118"/>
      <c r="AI10" s="118"/>
      <c r="AK10" s="118" t="s">
        <v>48</v>
      </c>
      <c r="AL10" s="118"/>
      <c r="AM10" s="118"/>
      <c r="AO10" s="119">
        <v>0</v>
      </c>
      <c r="AP10" s="119"/>
      <c r="AQ10" s="119"/>
      <c r="AR10" s="14"/>
      <c r="AS10" s="119">
        <v>0</v>
      </c>
      <c r="AT10" s="119"/>
      <c r="AU10" s="14"/>
      <c r="AV10" s="23" t="s">
        <v>48</v>
      </c>
    </row>
    <row r="11" spans="1:49" ht="21.75" customHeight="1" x14ac:dyDescent="0.2">
      <c r="A11" s="7" t="s">
        <v>52</v>
      </c>
      <c r="C11" s="7" t="s">
        <v>46</v>
      </c>
      <c r="E11" s="7" t="s">
        <v>47</v>
      </c>
      <c r="G11" s="118" t="s">
        <v>48</v>
      </c>
      <c r="H11" s="118"/>
      <c r="I11" s="118"/>
      <c r="K11" s="119">
        <v>3049000</v>
      </c>
      <c r="L11" s="119"/>
      <c r="M11" s="119"/>
      <c r="N11" s="14"/>
      <c r="O11" s="119">
        <v>3800</v>
      </c>
      <c r="P11" s="119"/>
      <c r="Q11" s="119"/>
      <c r="R11" s="14"/>
      <c r="S11" s="127" t="s">
        <v>49</v>
      </c>
      <c r="T11" s="127"/>
      <c r="U11" s="127"/>
      <c r="V11" s="127"/>
      <c r="W11" s="127"/>
      <c r="Y11" s="118" t="s">
        <v>46</v>
      </c>
      <c r="Z11" s="118"/>
      <c r="AA11" s="118"/>
      <c r="AB11" s="118"/>
      <c r="AC11" s="118"/>
      <c r="AE11" s="118" t="s">
        <v>48</v>
      </c>
      <c r="AF11" s="118"/>
      <c r="AG11" s="118"/>
      <c r="AH11" s="118"/>
      <c r="AI11" s="118"/>
      <c r="AK11" s="118" t="s">
        <v>48</v>
      </c>
      <c r="AL11" s="118"/>
      <c r="AM11" s="118"/>
      <c r="AO11" s="119">
        <v>0</v>
      </c>
      <c r="AP11" s="119"/>
      <c r="AQ11" s="119"/>
      <c r="AR11" s="14"/>
      <c r="AS11" s="119">
        <v>0</v>
      </c>
      <c r="AT11" s="119"/>
      <c r="AU11" s="14"/>
      <c r="AV11" s="23" t="s">
        <v>48</v>
      </c>
    </row>
    <row r="12" spans="1:49" ht="21.75" customHeight="1" x14ac:dyDescent="0.2">
      <c r="A12" s="7" t="s">
        <v>53</v>
      </c>
      <c r="C12" s="7" t="s">
        <v>46</v>
      </c>
      <c r="E12" s="7" t="s">
        <v>47</v>
      </c>
      <c r="G12" s="118" t="s">
        <v>48</v>
      </c>
      <c r="H12" s="118"/>
      <c r="I12" s="118"/>
      <c r="K12" s="119">
        <v>6580000</v>
      </c>
      <c r="L12" s="119"/>
      <c r="M12" s="119"/>
      <c r="N12" s="14"/>
      <c r="O12" s="119">
        <v>4000</v>
      </c>
      <c r="P12" s="119"/>
      <c r="Q12" s="119"/>
      <c r="R12" s="14"/>
      <c r="S12" s="127" t="s">
        <v>49</v>
      </c>
      <c r="T12" s="127"/>
      <c r="U12" s="127"/>
      <c r="V12" s="127"/>
      <c r="W12" s="127"/>
      <c r="Y12" s="118" t="s">
        <v>46</v>
      </c>
      <c r="Z12" s="118"/>
      <c r="AA12" s="118"/>
      <c r="AB12" s="118"/>
      <c r="AC12" s="118"/>
      <c r="AE12" s="118" t="s">
        <v>48</v>
      </c>
      <c r="AF12" s="118"/>
      <c r="AG12" s="118"/>
      <c r="AH12" s="118"/>
      <c r="AI12" s="118"/>
      <c r="AK12" s="118" t="s">
        <v>48</v>
      </c>
      <c r="AL12" s="118"/>
      <c r="AM12" s="118"/>
      <c r="AO12" s="119">
        <v>0</v>
      </c>
      <c r="AP12" s="119"/>
      <c r="AQ12" s="119"/>
      <c r="AR12" s="14"/>
      <c r="AS12" s="119">
        <v>0</v>
      </c>
      <c r="AT12" s="119"/>
      <c r="AU12" s="14"/>
      <c r="AV12" s="23" t="s">
        <v>48</v>
      </c>
    </row>
    <row r="13" spans="1:49" ht="21.75" customHeight="1" x14ac:dyDescent="0.2">
      <c r="A13" s="7" t="s">
        <v>54</v>
      </c>
      <c r="C13" s="7" t="s">
        <v>46</v>
      </c>
      <c r="E13" s="7" t="s">
        <v>47</v>
      </c>
      <c r="G13" s="118" t="s">
        <v>48</v>
      </c>
      <c r="H13" s="118"/>
      <c r="I13" s="118"/>
      <c r="K13" s="119">
        <v>50000</v>
      </c>
      <c r="L13" s="119"/>
      <c r="M13" s="119"/>
      <c r="N13" s="14"/>
      <c r="O13" s="119">
        <v>4200</v>
      </c>
      <c r="P13" s="119"/>
      <c r="Q13" s="119"/>
      <c r="R13" s="14"/>
      <c r="S13" s="127" t="s">
        <v>49</v>
      </c>
      <c r="T13" s="127"/>
      <c r="U13" s="127"/>
      <c r="V13" s="127"/>
      <c r="W13" s="127"/>
      <c r="Y13" s="118" t="s">
        <v>46</v>
      </c>
      <c r="Z13" s="118"/>
      <c r="AA13" s="118"/>
      <c r="AB13" s="118"/>
      <c r="AC13" s="118"/>
      <c r="AE13" s="118" t="s">
        <v>48</v>
      </c>
      <c r="AF13" s="118"/>
      <c r="AG13" s="118"/>
      <c r="AH13" s="118"/>
      <c r="AI13" s="118"/>
      <c r="AK13" s="118" t="s">
        <v>48</v>
      </c>
      <c r="AL13" s="118"/>
      <c r="AM13" s="118"/>
      <c r="AO13" s="119">
        <v>0</v>
      </c>
      <c r="AP13" s="119"/>
      <c r="AQ13" s="119"/>
      <c r="AR13" s="14"/>
      <c r="AS13" s="119">
        <v>0</v>
      </c>
      <c r="AT13" s="119"/>
      <c r="AU13" s="14"/>
      <c r="AV13" s="23" t="s">
        <v>48</v>
      </c>
    </row>
    <row r="14" spans="1:49" ht="21.75" customHeight="1" x14ac:dyDescent="0.2">
      <c r="A14" s="7" t="s">
        <v>55</v>
      </c>
      <c r="C14" s="7" t="s">
        <v>46</v>
      </c>
      <c r="E14" s="7" t="s">
        <v>47</v>
      </c>
      <c r="G14" s="118" t="s">
        <v>48</v>
      </c>
      <c r="H14" s="118"/>
      <c r="I14" s="118"/>
      <c r="K14" s="119">
        <v>1100000</v>
      </c>
      <c r="L14" s="119"/>
      <c r="M14" s="119"/>
      <c r="N14" s="14"/>
      <c r="O14" s="119">
        <v>4400</v>
      </c>
      <c r="P14" s="119"/>
      <c r="Q14" s="119"/>
      <c r="R14" s="14"/>
      <c r="S14" s="127" t="s">
        <v>49</v>
      </c>
      <c r="T14" s="127"/>
      <c r="U14" s="127"/>
      <c r="V14" s="127"/>
      <c r="W14" s="127"/>
      <c r="Y14" s="118" t="s">
        <v>46</v>
      </c>
      <c r="Z14" s="118"/>
      <c r="AA14" s="118"/>
      <c r="AB14" s="118"/>
      <c r="AC14" s="118"/>
      <c r="AE14" s="118" t="s">
        <v>48</v>
      </c>
      <c r="AF14" s="118"/>
      <c r="AG14" s="118"/>
      <c r="AH14" s="118"/>
      <c r="AI14" s="118"/>
      <c r="AK14" s="118" t="s">
        <v>48</v>
      </c>
      <c r="AL14" s="118"/>
      <c r="AM14" s="118"/>
      <c r="AO14" s="119">
        <v>0</v>
      </c>
      <c r="AP14" s="119"/>
      <c r="AQ14" s="119"/>
      <c r="AR14" s="14"/>
      <c r="AS14" s="119">
        <v>0</v>
      </c>
      <c r="AT14" s="119"/>
      <c r="AU14" s="14"/>
      <c r="AV14" s="23" t="s">
        <v>48</v>
      </c>
    </row>
    <row r="15" spans="1:49" ht="21.75" customHeight="1" x14ac:dyDescent="0.2">
      <c r="A15" s="7" t="s">
        <v>56</v>
      </c>
      <c r="C15" s="7" t="s">
        <v>46</v>
      </c>
      <c r="E15" s="7" t="s">
        <v>47</v>
      </c>
      <c r="G15" s="118" t="s">
        <v>48</v>
      </c>
      <c r="H15" s="118"/>
      <c r="I15" s="118"/>
      <c r="K15" s="119">
        <v>7004000</v>
      </c>
      <c r="L15" s="119"/>
      <c r="M15" s="119"/>
      <c r="N15" s="14"/>
      <c r="O15" s="119">
        <v>4800</v>
      </c>
      <c r="P15" s="119"/>
      <c r="Q15" s="119"/>
      <c r="R15" s="14"/>
      <c r="S15" s="127" t="s">
        <v>49</v>
      </c>
      <c r="T15" s="127"/>
      <c r="U15" s="127"/>
      <c r="V15" s="127"/>
      <c r="W15" s="127"/>
      <c r="Y15" s="118" t="s">
        <v>46</v>
      </c>
      <c r="Z15" s="118"/>
      <c r="AA15" s="118"/>
      <c r="AB15" s="118"/>
      <c r="AC15" s="118"/>
      <c r="AE15" s="118" t="s">
        <v>48</v>
      </c>
      <c r="AF15" s="118"/>
      <c r="AG15" s="118"/>
      <c r="AH15" s="118"/>
      <c r="AI15" s="118"/>
      <c r="AK15" s="118" t="s">
        <v>48</v>
      </c>
      <c r="AL15" s="118"/>
      <c r="AM15" s="118"/>
      <c r="AO15" s="119">
        <v>0</v>
      </c>
      <c r="AP15" s="119"/>
      <c r="AQ15" s="119"/>
      <c r="AR15" s="14"/>
      <c r="AS15" s="119">
        <v>0</v>
      </c>
      <c r="AT15" s="119"/>
      <c r="AU15" s="14"/>
      <c r="AV15" s="23" t="s">
        <v>48</v>
      </c>
    </row>
    <row r="16" spans="1:49" ht="21.75" customHeight="1" x14ac:dyDescent="0.2">
      <c r="A16" s="7" t="s">
        <v>57</v>
      </c>
      <c r="C16" s="7" t="s">
        <v>46</v>
      </c>
      <c r="E16" s="7" t="s">
        <v>47</v>
      </c>
      <c r="G16" s="118" t="s">
        <v>48</v>
      </c>
      <c r="H16" s="118"/>
      <c r="I16" s="118"/>
      <c r="K16" s="119">
        <v>1250000</v>
      </c>
      <c r="L16" s="119"/>
      <c r="M16" s="119"/>
      <c r="N16" s="14"/>
      <c r="O16" s="119">
        <v>5000</v>
      </c>
      <c r="P16" s="119"/>
      <c r="Q16" s="119"/>
      <c r="R16" s="14"/>
      <c r="S16" s="127" t="s">
        <v>49</v>
      </c>
      <c r="T16" s="127"/>
      <c r="U16" s="127"/>
      <c r="V16" s="127"/>
      <c r="W16" s="127"/>
      <c r="Y16" s="118" t="s">
        <v>46</v>
      </c>
      <c r="Z16" s="118"/>
      <c r="AA16" s="118"/>
      <c r="AB16" s="118"/>
      <c r="AC16" s="118"/>
      <c r="AE16" s="118" t="s">
        <v>48</v>
      </c>
      <c r="AF16" s="118"/>
      <c r="AG16" s="118"/>
      <c r="AH16" s="118"/>
      <c r="AI16" s="118"/>
      <c r="AK16" s="118" t="s">
        <v>48</v>
      </c>
      <c r="AL16" s="118"/>
      <c r="AM16" s="118"/>
      <c r="AO16" s="119">
        <v>0</v>
      </c>
      <c r="AP16" s="119"/>
      <c r="AQ16" s="119"/>
      <c r="AR16" s="14"/>
      <c r="AS16" s="119">
        <v>0</v>
      </c>
      <c r="AT16" s="119"/>
      <c r="AU16" s="14"/>
      <c r="AV16" s="23" t="s">
        <v>48</v>
      </c>
    </row>
    <row r="17" spans="1:48" s="53" customFormat="1" ht="21.75" customHeight="1" x14ac:dyDescent="0.2">
      <c r="A17" s="55" t="s">
        <v>58</v>
      </c>
      <c r="C17" s="55" t="s">
        <v>46</v>
      </c>
      <c r="E17" s="55" t="s">
        <v>47</v>
      </c>
      <c r="G17" s="118" t="s">
        <v>48</v>
      </c>
      <c r="H17" s="118"/>
      <c r="I17" s="118"/>
      <c r="K17" s="119">
        <v>3206000</v>
      </c>
      <c r="L17" s="119"/>
      <c r="M17" s="119"/>
      <c r="N17" s="72"/>
      <c r="O17" s="119">
        <v>6000</v>
      </c>
      <c r="P17" s="119"/>
      <c r="Q17" s="119"/>
      <c r="R17" s="72"/>
      <c r="S17" s="127" t="s">
        <v>59</v>
      </c>
      <c r="T17" s="127"/>
      <c r="U17" s="127"/>
      <c r="V17" s="127"/>
      <c r="W17" s="127"/>
      <c r="Y17" s="118" t="s">
        <v>46</v>
      </c>
      <c r="Z17" s="118"/>
      <c r="AA17" s="118"/>
      <c r="AB17" s="118"/>
      <c r="AC17" s="118"/>
      <c r="AE17" s="118" t="s">
        <v>47</v>
      </c>
      <c r="AF17" s="118"/>
      <c r="AG17" s="118"/>
      <c r="AH17" s="118"/>
      <c r="AI17" s="118"/>
      <c r="AK17" s="118" t="s">
        <v>48</v>
      </c>
      <c r="AL17" s="118"/>
      <c r="AM17" s="118"/>
      <c r="AO17" s="119">
        <v>3216000</v>
      </c>
      <c r="AP17" s="119"/>
      <c r="AQ17" s="119"/>
      <c r="AR17" s="72"/>
      <c r="AS17" s="119">
        <v>6000</v>
      </c>
      <c r="AT17" s="119"/>
      <c r="AU17" s="72"/>
      <c r="AV17" s="59" t="s">
        <v>59</v>
      </c>
    </row>
    <row r="18" spans="1:48" s="53" customFormat="1" ht="21.75" customHeight="1" x14ac:dyDescent="0.2">
      <c r="A18" s="55" t="s">
        <v>60</v>
      </c>
      <c r="C18" s="55" t="s">
        <v>46</v>
      </c>
      <c r="E18" s="55" t="s">
        <v>47</v>
      </c>
      <c r="G18" s="118" t="s">
        <v>48</v>
      </c>
      <c r="H18" s="118"/>
      <c r="I18" s="118"/>
      <c r="K18" s="119">
        <v>4203000</v>
      </c>
      <c r="L18" s="119"/>
      <c r="M18" s="119"/>
      <c r="N18" s="72"/>
      <c r="O18" s="119">
        <v>4000</v>
      </c>
      <c r="P18" s="119"/>
      <c r="Q18" s="119"/>
      <c r="R18" s="72"/>
      <c r="S18" s="127" t="s">
        <v>61</v>
      </c>
      <c r="T18" s="127"/>
      <c r="U18" s="127"/>
      <c r="V18" s="127"/>
      <c r="W18" s="127"/>
      <c r="Y18" s="118" t="s">
        <v>46</v>
      </c>
      <c r="Z18" s="118"/>
      <c r="AA18" s="118"/>
      <c r="AB18" s="118"/>
      <c r="AC18" s="118"/>
      <c r="AE18" s="118" t="s">
        <v>47</v>
      </c>
      <c r="AF18" s="118"/>
      <c r="AG18" s="118"/>
      <c r="AH18" s="118"/>
      <c r="AI18" s="118"/>
      <c r="AK18" s="118" t="s">
        <v>48</v>
      </c>
      <c r="AL18" s="118"/>
      <c r="AM18" s="118"/>
      <c r="AO18" s="119">
        <v>7808000</v>
      </c>
      <c r="AP18" s="119"/>
      <c r="AQ18" s="119"/>
      <c r="AR18" s="72"/>
      <c r="AS18" s="119">
        <v>4000</v>
      </c>
      <c r="AT18" s="119"/>
      <c r="AU18" s="72"/>
      <c r="AV18" s="59" t="s">
        <v>61</v>
      </c>
    </row>
    <row r="19" spans="1:48" s="53" customFormat="1" ht="21.75" customHeight="1" x14ac:dyDescent="0.2">
      <c r="A19" s="55" t="s">
        <v>62</v>
      </c>
      <c r="C19" s="55" t="s">
        <v>46</v>
      </c>
      <c r="E19" s="55" t="s">
        <v>47</v>
      </c>
      <c r="G19" s="118" t="s">
        <v>48</v>
      </c>
      <c r="H19" s="118"/>
      <c r="I19" s="118"/>
      <c r="K19" s="119">
        <v>9943000</v>
      </c>
      <c r="L19" s="119"/>
      <c r="M19" s="119"/>
      <c r="N19" s="72"/>
      <c r="O19" s="119">
        <v>4000</v>
      </c>
      <c r="P19" s="119"/>
      <c r="Q19" s="119"/>
      <c r="R19" s="72"/>
      <c r="S19" s="127" t="s">
        <v>63</v>
      </c>
      <c r="T19" s="127"/>
      <c r="U19" s="127"/>
      <c r="V19" s="127"/>
      <c r="W19" s="127"/>
      <c r="Y19" s="118" t="s">
        <v>46</v>
      </c>
      <c r="Z19" s="118"/>
      <c r="AA19" s="118"/>
      <c r="AB19" s="118"/>
      <c r="AC19" s="118"/>
      <c r="AE19" s="118" t="s">
        <v>47</v>
      </c>
      <c r="AF19" s="118"/>
      <c r="AG19" s="118"/>
      <c r="AH19" s="118"/>
      <c r="AI19" s="118"/>
      <c r="AK19" s="118" t="s">
        <v>48</v>
      </c>
      <c r="AL19" s="118"/>
      <c r="AM19" s="118"/>
      <c r="AO19" s="119">
        <v>14995000</v>
      </c>
      <c r="AP19" s="119"/>
      <c r="AQ19" s="119"/>
      <c r="AR19" s="72"/>
      <c r="AS19" s="119">
        <v>4000</v>
      </c>
      <c r="AT19" s="119"/>
      <c r="AU19" s="72"/>
      <c r="AV19" s="59" t="s">
        <v>63</v>
      </c>
    </row>
    <row r="20" spans="1:48" s="53" customFormat="1" ht="21.75" customHeight="1" x14ac:dyDescent="0.2">
      <c r="A20" s="55" t="s">
        <v>64</v>
      </c>
      <c r="C20" s="55" t="s">
        <v>46</v>
      </c>
      <c r="E20" s="55" t="s">
        <v>47</v>
      </c>
      <c r="G20" s="118" t="s">
        <v>48</v>
      </c>
      <c r="H20" s="118"/>
      <c r="I20" s="118"/>
      <c r="K20" s="119">
        <v>5004000</v>
      </c>
      <c r="L20" s="119"/>
      <c r="M20" s="119"/>
      <c r="N20" s="72"/>
      <c r="O20" s="119">
        <v>3200</v>
      </c>
      <c r="P20" s="119"/>
      <c r="Q20" s="119"/>
      <c r="R20" s="72"/>
      <c r="S20" s="127" t="s">
        <v>61</v>
      </c>
      <c r="T20" s="127"/>
      <c r="U20" s="127"/>
      <c r="V20" s="127"/>
      <c r="W20" s="127"/>
      <c r="Y20" s="118" t="s">
        <v>46</v>
      </c>
      <c r="Z20" s="118"/>
      <c r="AA20" s="118"/>
      <c r="AB20" s="118"/>
      <c r="AC20" s="118"/>
      <c r="AE20" s="118" t="s">
        <v>47</v>
      </c>
      <c r="AF20" s="118"/>
      <c r="AG20" s="118"/>
      <c r="AH20" s="118"/>
      <c r="AI20" s="118"/>
      <c r="AK20" s="118" t="s">
        <v>48</v>
      </c>
      <c r="AL20" s="118"/>
      <c r="AM20" s="118"/>
      <c r="AO20" s="119">
        <v>5006000</v>
      </c>
      <c r="AP20" s="119"/>
      <c r="AQ20" s="119"/>
      <c r="AR20" s="72"/>
      <c r="AS20" s="119">
        <v>3200</v>
      </c>
      <c r="AT20" s="119"/>
      <c r="AU20" s="72"/>
      <c r="AV20" s="59" t="s">
        <v>61</v>
      </c>
    </row>
    <row r="21" spans="1:48" s="53" customFormat="1" ht="21.75" customHeight="1" x14ac:dyDescent="0.2">
      <c r="A21" s="55" t="s">
        <v>65</v>
      </c>
      <c r="C21" s="55" t="s">
        <v>46</v>
      </c>
      <c r="E21" s="55" t="s">
        <v>47</v>
      </c>
      <c r="G21" s="118" t="s">
        <v>48</v>
      </c>
      <c r="H21" s="118"/>
      <c r="I21" s="118"/>
      <c r="K21" s="119">
        <v>116000</v>
      </c>
      <c r="L21" s="119"/>
      <c r="M21" s="119"/>
      <c r="N21" s="72"/>
      <c r="O21" s="119">
        <v>3750</v>
      </c>
      <c r="P21" s="119"/>
      <c r="Q21" s="119"/>
      <c r="R21" s="72"/>
      <c r="S21" s="127" t="s">
        <v>59</v>
      </c>
      <c r="T21" s="127"/>
      <c r="U21" s="127"/>
      <c r="V21" s="127"/>
      <c r="W21" s="127"/>
      <c r="Y21" s="118" t="s">
        <v>46</v>
      </c>
      <c r="Z21" s="118"/>
      <c r="AA21" s="118"/>
      <c r="AB21" s="118"/>
      <c r="AC21" s="118"/>
      <c r="AE21" s="118" t="s">
        <v>47</v>
      </c>
      <c r="AF21" s="118"/>
      <c r="AG21" s="118"/>
      <c r="AH21" s="118"/>
      <c r="AI21" s="118"/>
      <c r="AK21" s="118" t="s">
        <v>48</v>
      </c>
      <c r="AL21" s="118"/>
      <c r="AM21" s="118"/>
      <c r="AO21" s="119">
        <v>117000</v>
      </c>
      <c r="AP21" s="119"/>
      <c r="AQ21" s="119"/>
      <c r="AR21" s="72"/>
      <c r="AS21" s="119">
        <v>3750</v>
      </c>
      <c r="AT21" s="119"/>
      <c r="AU21" s="72"/>
      <c r="AV21" s="59" t="s">
        <v>59</v>
      </c>
    </row>
    <row r="22" spans="1:48" s="53" customFormat="1" ht="21.75" customHeight="1" x14ac:dyDescent="0.2">
      <c r="A22" s="55" t="s">
        <v>66</v>
      </c>
      <c r="C22" s="55" t="s">
        <v>46</v>
      </c>
      <c r="E22" s="55" t="s">
        <v>47</v>
      </c>
      <c r="G22" s="118" t="s">
        <v>48</v>
      </c>
      <c r="H22" s="118"/>
      <c r="I22" s="118"/>
      <c r="K22" s="119">
        <v>5000</v>
      </c>
      <c r="L22" s="119"/>
      <c r="M22" s="119"/>
      <c r="N22" s="72"/>
      <c r="O22" s="119">
        <v>4000</v>
      </c>
      <c r="P22" s="119"/>
      <c r="Q22" s="119"/>
      <c r="R22" s="72"/>
      <c r="S22" s="127" t="s">
        <v>59</v>
      </c>
      <c r="T22" s="127"/>
      <c r="U22" s="127"/>
      <c r="V22" s="127"/>
      <c r="W22" s="127"/>
      <c r="Y22" s="118" t="s">
        <v>46</v>
      </c>
      <c r="Z22" s="118"/>
      <c r="AA22" s="118"/>
      <c r="AB22" s="118"/>
      <c r="AC22" s="118"/>
      <c r="AE22" s="118" t="s">
        <v>47</v>
      </c>
      <c r="AF22" s="118"/>
      <c r="AG22" s="118"/>
      <c r="AH22" s="118"/>
      <c r="AI22" s="118"/>
      <c r="AK22" s="118" t="s">
        <v>48</v>
      </c>
      <c r="AL22" s="118"/>
      <c r="AM22" s="118"/>
      <c r="AO22" s="119">
        <v>9000</v>
      </c>
      <c r="AP22" s="119"/>
      <c r="AQ22" s="119"/>
      <c r="AR22" s="72"/>
      <c r="AS22" s="119">
        <v>4000</v>
      </c>
      <c r="AT22" s="119"/>
      <c r="AU22" s="72"/>
      <c r="AV22" s="59" t="s">
        <v>59</v>
      </c>
    </row>
    <row r="23" spans="1:48" s="53" customFormat="1" ht="21.75" customHeight="1" x14ac:dyDescent="0.2">
      <c r="A23" s="55" t="s">
        <v>67</v>
      </c>
      <c r="C23" s="55" t="s">
        <v>46</v>
      </c>
      <c r="E23" s="55" t="s">
        <v>47</v>
      </c>
      <c r="G23" s="118" t="s">
        <v>48</v>
      </c>
      <c r="H23" s="118"/>
      <c r="I23" s="118"/>
      <c r="K23" s="119">
        <v>12000</v>
      </c>
      <c r="L23" s="119"/>
      <c r="M23" s="119"/>
      <c r="N23" s="72"/>
      <c r="O23" s="119">
        <v>5000</v>
      </c>
      <c r="P23" s="119"/>
      <c r="Q23" s="119"/>
      <c r="R23" s="72"/>
      <c r="S23" s="127" t="s">
        <v>59</v>
      </c>
      <c r="T23" s="127"/>
      <c r="U23" s="127"/>
      <c r="V23" s="127"/>
      <c r="W23" s="127"/>
      <c r="Y23" s="118" t="s">
        <v>46</v>
      </c>
      <c r="Z23" s="118"/>
      <c r="AA23" s="118"/>
      <c r="AB23" s="118"/>
      <c r="AC23" s="118"/>
      <c r="AE23" s="118" t="s">
        <v>47</v>
      </c>
      <c r="AF23" s="118"/>
      <c r="AG23" s="118"/>
      <c r="AH23" s="118"/>
      <c r="AI23" s="118"/>
      <c r="AK23" s="118" t="s">
        <v>48</v>
      </c>
      <c r="AL23" s="118"/>
      <c r="AM23" s="118"/>
      <c r="AO23" s="119">
        <v>55000</v>
      </c>
      <c r="AP23" s="119"/>
      <c r="AQ23" s="119"/>
      <c r="AR23" s="72"/>
      <c r="AS23" s="119">
        <v>5000</v>
      </c>
      <c r="AT23" s="119"/>
      <c r="AU23" s="72"/>
      <c r="AV23" s="59" t="s">
        <v>59</v>
      </c>
    </row>
    <row r="24" spans="1:48" s="53" customFormat="1" ht="21.75" customHeight="1" x14ac:dyDescent="0.2">
      <c r="A24" s="55" t="s">
        <v>68</v>
      </c>
      <c r="C24" s="55" t="s">
        <v>46</v>
      </c>
      <c r="E24" s="55" t="s">
        <v>47</v>
      </c>
      <c r="G24" s="118" t="s">
        <v>48</v>
      </c>
      <c r="H24" s="118"/>
      <c r="I24" s="118"/>
      <c r="K24" s="119">
        <v>1523000</v>
      </c>
      <c r="L24" s="119"/>
      <c r="M24" s="119"/>
      <c r="N24" s="72"/>
      <c r="O24" s="119">
        <v>5500</v>
      </c>
      <c r="P24" s="119"/>
      <c r="Q24" s="119"/>
      <c r="R24" s="72"/>
      <c r="S24" s="127" t="s">
        <v>59</v>
      </c>
      <c r="T24" s="127"/>
      <c r="U24" s="127"/>
      <c r="V24" s="127"/>
      <c r="W24" s="127"/>
      <c r="Y24" s="118" t="s">
        <v>46</v>
      </c>
      <c r="Z24" s="118"/>
      <c r="AA24" s="118"/>
      <c r="AB24" s="118"/>
      <c r="AC24" s="118"/>
      <c r="AE24" s="118" t="s">
        <v>47</v>
      </c>
      <c r="AF24" s="118"/>
      <c r="AG24" s="118"/>
      <c r="AH24" s="118"/>
      <c r="AI24" s="118"/>
      <c r="AK24" s="118" t="s">
        <v>48</v>
      </c>
      <c r="AL24" s="118"/>
      <c r="AM24" s="118"/>
      <c r="AO24" s="119">
        <v>2022000</v>
      </c>
      <c r="AP24" s="119"/>
      <c r="AQ24" s="119"/>
      <c r="AR24" s="72"/>
      <c r="AS24" s="119">
        <v>5500</v>
      </c>
      <c r="AT24" s="119"/>
      <c r="AU24" s="72"/>
      <c r="AV24" s="59" t="s">
        <v>59</v>
      </c>
    </row>
    <row r="25" spans="1:48" s="53" customFormat="1" ht="21.75" customHeight="1" x14ac:dyDescent="0.2">
      <c r="A25" s="55" t="s">
        <v>69</v>
      </c>
      <c r="C25" s="55" t="s">
        <v>46</v>
      </c>
      <c r="E25" s="55" t="s">
        <v>47</v>
      </c>
      <c r="G25" s="118" t="s">
        <v>48</v>
      </c>
      <c r="H25" s="118"/>
      <c r="I25" s="118"/>
      <c r="K25" s="119">
        <v>22000</v>
      </c>
      <c r="L25" s="119"/>
      <c r="M25" s="119"/>
      <c r="N25" s="72"/>
      <c r="O25" s="119">
        <v>6500</v>
      </c>
      <c r="P25" s="119"/>
      <c r="Q25" s="119"/>
      <c r="R25" s="72"/>
      <c r="S25" s="127" t="s">
        <v>59</v>
      </c>
      <c r="T25" s="127"/>
      <c r="U25" s="127"/>
      <c r="V25" s="127"/>
      <c r="W25" s="127"/>
      <c r="Y25" s="118" t="s">
        <v>46</v>
      </c>
      <c r="Z25" s="118"/>
      <c r="AA25" s="118"/>
      <c r="AB25" s="118"/>
      <c r="AC25" s="118"/>
      <c r="AE25" s="118" t="s">
        <v>47</v>
      </c>
      <c r="AF25" s="118"/>
      <c r="AG25" s="118"/>
      <c r="AH25" s="118"/>
      <c r="AI25" s="118"/>
      <c r="AK25" s="118" t="s">
        <v>48</v>
      </c>
      <c r="AL25" s="118"/>
      <c r="AM25" s="118"/>
      <c r="AO25" s="119">
        <v>22000</v>
      </c>
      <c r="AP25" s="119"/>
      <c r="AQ25" s="119"/>
      <c r="AR25" s="72"/>
      <c r="AS25" s="119">
        <v>6500</v>
      </c>
      <c r="AT25" s="119"/>
      <c r="AU25" s="72"/>
      <c r="AV25" s="59" t="s">
        <v>59</v>
      </c>
    </row>
    <row r="26" spans="1:48" s="53" customFormat="1" ht="21.75" customHeight="1" x14ac:dyDescent="0.2">
      <c r="A26" s="55" t="s">
        <v>70</v>
      </c>
      <c r="C26" s="55" t="s">
        <v>46</v>
      </c>
      <c r="E26" s="55" t="s">
        <v>47</v>
      </c>
      <c r="G26" s="118" t="s">
        <v>48</v>
      </c>
      <c r="H26" s="118"/>
      <c r="I26" s="118"/>
      <c r="K26" s="119">
        <v>7000000</v>
      </c>
      <c r="L26" s="119"/>
      <c r="M26" s="119"/>
      <c r="N26" s="72"/>
      <c r="O26" s="119">
        <v>3000</v>
      </c>
      <c r="P26" s="119"/>
      <c r="Q26" s="119"/>
      <c r="R26" s="72"/>
      <c r="S26" s="127" t="s">
        <v>61</v>
      </c>
      <c r="T26" s="127"/>
      <c r="U26" s="127"/>
      <c r="V26" s="127"/>
      <c r="W26" s="127"/>
      <c r="Y26" s="118" t="s">
        <v>46</v>
      </c>
      <c r="Z26" s="118"/>
      <c r="AA26" s="118"/>
      <c r="AB26" s="118"/>
      <c r="AC26" s="118"/>
      <c r="AE26" s="118" t="s">
        <v>47</v>
      </c>
      <c r="AF26" s="118"/>
      <c r="AG26" s="118"/>
      <c r="AH26" s="118"/>
      <c r="AI26" s="118"/>
      <c r="AK26" s="118" t="s">
        <v>48</v>
      </c>
      <c r="AL26" s="118"/>
      <c r="AM26" s="118"/>
      <c r="AO26" s="119">
        <v>7001000</v>
      </c>
      <c r="AP26" s="119"/>
      <c r="AQ26" s="119"/>
      <c r="AR26" s="72"/>
      <c r="AS26" s="119">
        <v>3000</v>
      </c>
      <c r="AT26" s="119"/>
      <c r="AU26" s="72"/>
      <c r="AV26" s="59" t="s">
        <v>61</v>
      </c>
    </row>
    <row r="27" spans="1:48" s="53" customFormat="1" ht="21.75" customHeight="1" x14ac:dyDescent="0.2">
      <c r="A27" s="55" t="s">
        <v>71</v>
      </c>
      <c r="C27" s="55" t="s">
        <v>46</v>
      </c>
      <c r="E27" s="55" t="s">
        <v>47</v>
      </c>
      <c r="G27" s="118" t="s">
        <v>48</v>
      </c>
      <c r="H27" s="118"/>
      <c r="I27" s="118"/>
      <c r="K27" s="119">
        <v>6000000</v>
      </c>
      <c r="L27" s="119"/>
      <c r="M27" s="119"/>
      <c r="N27" s="72"/>
      <c r="O27" s="119">
        <v>3400</v>
      </c>
      <c r="P27" s="119"/>
      <c r="Q27" s="119"/>
      <c r="R27" s="72"/>
      <c r="S27" s="127" t="s">
        <v>61</v>
      </c>
      <c r="T27" s="127"/>
      <c r="U27" s="127"/>
      <c r="V27" s="127"/>
      <c r="W27" s="127"/>
      <c r="Y27" s="118" t="s">
        <v>46</v>
      </c>
      <c r="Z27" s="118"/>
      <c r="AA27" s="118"/>
      <c r="AB27" s="118"/>
      <c r="AC27" s="118"/>
      <c r="AE27" s="118" t="s">
        <v>47</v>
      </c>
      <c r="AF27" s="118"/>
      <c r="AG27" s="118"/>
      <c r="AH27" s="118"/>
      <c r="AI27" s="118"/>
      <c r="AK27" s="118" t="s">
        <v>48</v>
      </c>
      <c r="AL27" s="118"/>
      <c r="AM27" s="118"/>
      <c r="AO27" s="119">
        <v>4402000</v>
      </c>
      <c r="AP27" s="119"/>
      <c r="AQ27" s="119"/>
      <c r="AR27" s="72"/>
      <c r="AS27" s="119">
        <v>3400</v>
      </c>
      <c r="AT27" s="119"/>
      <c r="AU27" s="72"/>
      <c r="AV27" s="59" t="s">
        <v>61</v>
      </c>
    </row>
    <row r="28" spans="1:48" s="53" customFormat="1" ht="21.75" customHeight="1" x14ac:dyDescent="0.2">
      <c r="A28" s="55" t="s">
        <v>72</v>
      </c>
      <c r="C28" s="55" t="s">
        <v>46</v>
      </c>
      <c r="E28" s="55" t="s">
        <v>47</v>
      </c>
      <c r="G28" s="118" t="s">
        <v>48</v>
      </c>
      <c r="H28" s="118"/>
      <c r="I28" s="118"/>
      <c r="K28" s="119">
        <v>1002000</v>
      </c>
      <c r="L28" s="119"/>
      <c r="M28" s="119"/>
      <c r="N28" s="72"/>
      <c r="O28" s="119">
        <v>3600</v>
      </c>
      <c r="P28" s="119"/>
      <c r="Q28" s="119"/>
      <c r="R28" s="72"/>
      <c r="S28" s="127" t="s">
        <v>61</v>
      </c>
      <c r="T28" s="127"/>
      <c r="U28" s="127"/>
      <c r="V28" s="127"/>
      <c r="W28" s="127"/>
      <c r="Y28" s="118" t="s">
        <v>46</v>
      </c>
      <c r="Z28" s="118"/>
      <c r="AA28" s="118"/>
      <c r="AB28" s="118"/>
      <c r="AC28" s="118"/>
      <c r="AE28" s="118" t="s">
        <v>47</v>
      </c>
      <c r="AF28" s="118"/>
      <c r="AG28" s="118"/>
      <c r="AH28" s="118"/>
      <c r="AI28" s="118"/>
      <c r="AK28" s="118" t="s">
        <v>48</v>
      </c>
      <c r="AL28" s="118"/>
      <c r="AM28" s="118"/>
      <c r="AO28" s="119">
        <v>2480000</v>
      </c>
      <c r="AP28" s="119"/>
      <c r="AQ28" s="119"/>
      <c r="AR28" s="72"/>
      <c r="AS28" s="119">
        <v>3600</v>
      </c>
      <c r="AT28" s="119"/>
      <c r="AU28" s="72"/>
      <c r="AV28" s="59" t="s">
        <v>61</v>
      </c>
    </row>
    <row r="29" spans="1:48" s="53" customFormat="1" ht="21.75" customHeight="1" x14ac:dyDescent="0.2">
      <c r="A29" s="55" t="s">
        <v>73</v>
      </c>
      <c r="C29" s="55" t="s">
        <v>46</v>
      </c>
      <c r="E29" s="55" t="s">
        <v>47</v>
      </c>
      <c r="G29" s="118" t="s">
        <v>48</v>
      </c>
      <c r="H29" s="118"/>
      <c r="I29" s="118"/>
      <c r="K29" s="119">
        <v>31000</v>
      </c>
      <c r="L29" s="119"/>
      <c r="M29" s="119"/>
      <c r="N29" s="72"/>
      <c r="O29" s="119">
        <v>3000</v>
      </c>
      <c r="P29" s="119"/>
      <c r="Q29" s="119"/>
      <c r="R29" s="72"/>
      <c r="S29" s="127" t="s">
        <v>63</v>
      </c>
      <c r="T29" s="127"/>
      <c r="U29" s="127"/>
      <c r="V29" s="127"/>
      <c r="W29" s="127"/>
      <c r="Y29" s="118" t="s">
        <v>46</v>
      </c>
      <c r="Z29" s="118"/>
      <c r="AA29" s="118"/>
      <c r="AB29" s="118"/>
      <c r="AC29" s="118"/>
      <c r="AE29" s="118" t="s">
        <v>47</v>
      </c>
      <c r="AF29" s="118"/>
      <c r="AG29" s="118"/>
      <c r="AH29" s="118"/>
      <c r="AI29" s="118"/>
      <c r="AK29" s="118" t="s">
        <v>48</v>
      </c>
      <c r="AL29" s="118"/>
      <c r="AM29" s="118"/>
      <c r="AO29" s="119">
        <v>2045000</v>
      </c>
      <c r="AP29" s="119"/>
      <c r="AQ29" s="119"/>
      <c r="AR29" s="72"/>
      <c r="AS29" s="119">
        <v>3000</v>
      </c>
      <c r="AT29" s="119"/>
      <c r="AU29" s="72"/>
      <c r="AV29" s="59" t="s">
        <v>63</v>
      </c>
    </row>
    <row r="30" spans="1:48" s="53" customFormat="1" ht="21.75" customHeight="1" x14ac:dyDescent="0.2">
      <c r="A30" s="55" t="s">
        <v>74</v>
      </c>
      <c r="C30" s="55" t="s">
        <v>46</v>
      </c>
      <c r="E30" s="55" t="s">
        <v>47</v>
      </c>
      <c r="G30" s="118" t="s">
        <v>48</v>
      </c>
      <c r="H30" s="118"/>
      <c r="I30" s="118"/>
      <c r="K30" s="119">
        <v>1595000</v>
      </c>
      <c r="L30" s="119"/>
      <c r="M30" s="119"/>
      <c r="N30" s="72"/>
      <c r="O30" s="119">
        <v>3800</v>
      </c>
      <c r="P30" s="119"/>
      <c r="Q30" s="119"/>
      <c r="R30" s="72"/>
      <c r="S30" s="127" t="s">
        <v>63</v>
      </c>
      <c r="T30" s="127"/>
      <c r="U30" s="127"/>
      <c r="V30" s="127"/>
      <c r="W30" s="127"/>
      <c r="Y30" s="118" t="s">
        <v>46</v>
      </c>
      <c r="Z30" s="118"/>
      <c r="AA30" s="118"/>
      <c r="AB30" s="118"/>
      <c r="AC30" s="118"/>
      <c r="AE30" s="118" t="s">
        <v>47</v>
      </c>
      <c r="AF30" s="118"/>
      <c r="AG30" s="118"/>
      <c r="AH30" s="118"/>
      <c r="AI30" s="118"/>
      <c r="AK30" s="118" t="s">
        <v>48</v>
      </c>
      <c r="AL30" s="118"/>
      <c r="AM30" s="118"/>
      <c r="AO30" s="119">
        <v>11088000</v>
      </c>
      <c r="AP30" s="119"/>
      <c r="AQ30" s="119"/>
      <c r="AR30" s="72"/>
      <c r="AS30" s="119">
        <v>3800</v>
      </c>
      <c r="AT30" s="119"/>
      <c r="AU30" s="72"/>
      <c r="AV30" s="59" t="s">
        <v>63</v>
      </c>
    </row>
    <row r="31" spans="1:48" s="53" customFormat="1" ht="21.75" customHeight="1" x14ac:dyDescent="0.2">
      <c r="A31" s="55" t="s">
        <v>75</v>
      </c>
      <c r="C31" s="55" t="s">
        <v>46</v>
      </c>
      <c r="E31" s="55" t="s">
        <v>48</v>
      </c>
      <c r="G31" s="118" t="s">
        <v>48</v>
      </c>
      <c r="H31" s="118"/>
      <c r="I31" s="118"/>
      <c r="K31" s="119">
        <v>0</v>
      </c>
      <c r="L31" s="119"/>
      <c r="M31" s="119"/>
      <c r="N31" s="72"/>
      <c r="O31" s="119">
        <v>0</v>
      </c>
      <c r="P31" s="119"/>
      <c r="Q31" s="119"/>
      <c r="R31" s="72"/>
      <c r="S31" s="127" t="s">
        <v>48</v>
      </c>
      <c r="T31" s="127"/>
      <c r="U31" s="127"/>
      <c r="V31" s="127"/>
      <c r="W31" s="127"/>
      <c r="Y31" s="118" t="s">
        <v>46</v>
      </c>
      <c r="Z31" s="118"/>
      <c r="AA31" s="118"/>
      <c r="AB31" s="118"/>
      <c r="AC31" s="118"/>
      <c r="AE31" s="118" t="s">
        <v>47</v>
      </c>
      <c r="AF31" s="118"/>
      <c r="AG31" s="118"/>
      <c r="AH31" s="118"/>
      <c r="AI31" s="118"/>
      <c r="AK31" s="118" t="s">
        <v>48</v>
      </c>
      <c r="AL31" s="118"/>
      <c r="AM31" s="118"/>
      <c r="AO31" s="119">
        <v>1000000</v>
      </c>
      <c r="AP31" s="119"/>
      <c r="AQ31" s="119"/>
      <c r="AR31" s="72"/>
      <c r="AS31" s="119">
        <v>3800</v>
      </c>
      <c r="AT31" s="119"/>
      <c r="AU31" s="72"/>
      <c r="AV31" s="59" t="s">
        <v>61</v>
      </c>
    </row>
    <row r="32" spans="1:48" s="53" customFormat="1" ht="21.75" customHeight="1" x14ac:dyDescent="0.2">
      <c r="A32" s="55" t="s">
        <v>76</v>
      </c>
      <c r="C32" s="55" t="s">
        <v>46</v>
      </c>
      <c r="E32" s="55" t="s">
        <v>48</v>
      </c>
      <c r="G32" s="118" t="s">
        <v>48</v>
      </c>
      <c r="H32" s="118"/>
      <c r="I32" s="118"/>
      <c r="K32" s="119">
        <v>0</v>
      </c>
      <c r="L32" s="119"/>
      <c r="M32" s="119"/>
      <c r="N32" s="72"/>
      <c r="O32" s="119">
        <v>0</v>
      </c>
      <c r="P32" s="119"/>
      <c r="Q32" s="119"/>
      <c r="R32" s="72"/>
      <c r="S32" s="127" t="s">
        <v>48</v>
      </c>
      <c r="T32" s="127"/>
      <c r="U32" s="127"/>
      <c r="V32" s="127"/>
      <c r="W32" s="127"/>
      <c r="Y32" s="118" t="s">
        <v>46</v>
      </c>
      <c r="Z32" s="118"/>
      <c r="AA32" s="118"/>
      <c r="AB32" s="118"/>
      <c r="AC32" s="118"/>
      <c r="AE32" s="118" t="s">
        <v>47</v>
      </c>
      <c r="AF32" s="118"/>
      <c r="AG32" s="118"/>
      <c r="AH32" s="118"/>
      <c r="AI32" s="118"/>
      <c r="AK32" s="118" t="s">
        <v>48</v>
      </c>
      <c r="AL32" s="118"/>
      <c r="AM32" s="118"/>
      <c r="AO32" s="119">
        <v>1550000</v>
      </c>
      <c r="AP32" s="119"/>
      <c r="AQ32" s="119"/>
      <c r="AR32" s="72"/>
      <c r="AS32" s="119">
        <v>2000</v>
      </c>
      <c r="AT32" s="119"/>
      <c r="AU32" s="72"/>
      <c r="AV32" s="59" t="s">
        <v>63</v>
      </c>
    </row>
    <row r="33" spans="1:48" s="53" customFormat="1" ht="21.75" customHeight="1" x14ac:dyDescent="0.2">
      <c r="A33" s="55" t="s">
        <v>77</v>
      </c>
      <c r="C33" s="55" t="s">
        <v>46</v>
      </c>
      <c r="E33" s="55" t="s">
        <v>48</v>
      </c>
      <c r="G33" s="118" t="s">
        <v>48</v>
      </c>
      <c r="H33" s="118"/>
      <c r="I33" s="118"/>
      <c r="K33" s="119">
        <v>0</v>
      </c>
      <c r="L33" s="119"/>
      <c r="M33" s="119"/>
      <c r="N33" s="72"/>
      <c r="O33" s="119">
        <v>0</v>
      </c>
      <c r="P33" s="119"/>
      <c r="Q33" s="119"/>
      <c r="R33" s="72"/>
      <c r="S33" s="127" t="s">
        <v>48</v>
      </c>
      <c r="T33" s="127"/>
      <c r="U33" s="127"/>
      <c r="V33" s="127"/>
      <c r="W33" s="127"/>
      <c r="Y33" s="118" t="s">
        <v>46</v>
      </c>
      <c r="Z33" s="118"/>
      <c r="AA33" s="118"/>
      <c r="AB33" s="118"/>
      <c r="AC33" s="118"/>
      <c r="AE33" s="118" t="s">
        <v>47</v>
      </c>
      <c r="AF33" s="118"/>
      <c r="AG33" s="118"/>
      <c r="AH33" s="118"/>
      <c r="AI33" s="118"/>
      <c r="AK33" s="118" t="s">
        <v>48</v>
      </c>
      <c r="AL33" s="118"/>
      <c r="AM33" s="118"/>
      <c r="AO33" s="119">
        <v>2000000</v>
      </c>
      <c r="AP33" s="119"/>
      <c r="AQ33" s="119"/>
      <c r="AR33" s="72"/>
      <c r="AS33" s="119">
        <v>3400</v>
      </c>
      <c r="AT33" s="119"/>
      <c r="AU33" s="72"/>
      <c r="AV33" s="59" t="s">
        <v>63</v>
      </c>
    </row>
    <row r="34" spans="1:48" s="53" customFormat="1" ht="21.75" customHeight="1" x14ac:dyDescent="0.2">
      <c r="A34" s="55" t="s">
        <v>78</v>
      </c>
      <c r="C34" s="55" t="s">
        <v>46</v>
      </c>
      <c r="E34" s="55" t="s">
        <v>48</v>
      </c>
      <c r="G34" s="118" t="s">
        <v>48</v>
      </c>
      <c r="H34" s="118"/>
      <c r="I34" s="118"/>
      <c r="K34" s="119">
        <v>0</v>
      </c>
      <c r="L34" s="119"/>
      <c r="M34" s="119"/>
      <c r="N34" s="72"/>
      <c r="O34" s="119">
        <v>0</v>
      </c>
      <c r="P34" s="119"/>
      <c r="Q34" s="119"/>
      <c r="R34" s="72"/>
      <c r="S34" s="127" t="s">
        <v>48</v>
      </c>
      <c r="T34" s="127"/>
      <c r="U34" s="127"/>
      <c r="V34" s="127"/>
      <c r="W34" s="127"/>
      <c r="Y34" s="118" t="s">
        <v>46</v>
      </c>
      <c r="Z34" s="118"/>
      <c r="AA34" s="118"/>
      <c r="AB34" s="118"/>
      <c r="AC34" s="118"/>
      <c r="AE34" s="118" t="s">
        <v>47</v>
      </c>
      <c r="AF34" s="118"/>
      <c r="AG34" s="118"/>
      <c r="AH34" s="118"/>
      <c r="AI34" s="118"/>
      <c r="AK34" s="118" t="s">
        <v>48</v>
      </c>
      <c r="AL34" s="118"/>
      <c r="AM34" s="118"/>
      <c r="AO34" s="119">
        <v>5300000</v>
      </c>
      <c r="AP34" s="119"/>
      <c r="AQ34" s="119"/>
      <c r="AR34" s="72"/>
      <c r="AS34" s="119">
        <v>3600</v>
      </c>
      <c r="AT34" s="119"/>
      <c r="AU34" s="72"/>
      <c r="AV34" s="59" t="s">
        <v>63</v>
      </c>
    </row>
    <row r="35" spans="1:48" s="53" customFormat="1" ht="21.75" customHeight="1" x14ac:dyDescent="0.2"/>
    <row r="36" spans="1:48" ht="21.75" customHeight="1" x14ac:dyDescent="0.2"/>
    <row r="37" spans="1:48" ht="21.75" customHeight="1" x14ac:dyDescent="0.2"/>
    <row r="38" spans="1:48" ht="21.75" customHeight="1" x14ac:dyDescent="0.2"/>
    <row r="39" spans="1:48" ht="21.75" customHeight="1" x14ac:dyDescent="0.2"/>
    <row r="40" spans="1:48" ht="21.75" customHeight="1" x14ac:dyDescent="0.2"/>
    <row r="41" spans="1:48" ht="21.75" customHeight="1" x14ac:dyDescent="0.2"/>
    <row r="42" spans="1:48" ht="21.75" customHeight="1" x14ac:dyDescent="0.2"/>
    <row r="43" spans="1:48" ht="21.75" customHeight="1" x14ac:dyDescent="0.2"/>
    <row r="44" spans="1:48" ht="21.75" customHeight="1" x14ac:dyDescent="0.2"/>
    <row r="45" spans="1:48" ht="21.75" customHeight="1" x14ac:dyDescent="0.2"/>
    <row r="46" spans="1:48" ht="21.75" customHeight="1" x14ac:dyDescent="0.2"/>
    <row r="47" spans="1:48" ht="21.75" customHeight="1" x14ac:dyDescent="0.2"/>
    <row r="48" spans="1:48" ht="21.75" customHeight="1" x14ac:dyDescent="0.2"/>
    <row r="49" ht="21.75" customHeight="1" x14ac:dyDescent="0.2"/>
    <row r="50" ht="21.75" customHeight="1" x14ac:dyDescent="0.2"/>
  </sheetData>
  <mergeCells count="258">
    <mergeCell ref="A1:AW1"/>
    <mergeCell ref="A2:AW2"/>
    <mergeCell ref="A3:AW3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</mergeCells>
  <pageMargins left="0.39" right="0.39" top="0.39" bottom="0.39" header="0" footer="0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view="pageBreakPreview" zoomScale="90" zoomScaleNormal="100" zoomScaleSheetLayoutView="90" workbookViewId="0">
      <selection activeCell="B21" sqref="B21"/>
    </sheetView>
  </sheetViews>
  <sheetFormatPr defaultRowHeight="12.75" x14ac:dyDescent="0.2"/>
  <cols>
    <col min="1" max="1" width="5.140625" customWidth="1"/>
    <col min="2" max="2" width="31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9.28515625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.7109375" customWidth="1"/>
    <col min="24" max="24" width="1.28515625" customWidth="1"/>
    <col min="25" max="25" width="17.7109375" bestFit="1" customWidth="1"/>
    <col min="26" max="26" width="1.28515625" customWidth="1"/>
    <col min="27" max="27" width="17.85546875" customWidth="1"/>
    <col min="28" max="28" width="0.28515625" customWidth="1"/>
  </cols>
  <sheetData>
    <row r="1" spans="1:27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1:27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27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1:27" ht="14.45" customHeight="1" x14ac:dyDescent="0.2"/>
    <row r="5" spans="1:27" ht="14.45" customHeight="1" x14ac:dyDescent="0.2">
      <c r="A5" s="2" t="s">
        <v>79</v>
      </c>
      <c r="B5" s="126" t="s">
        <v>80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27" ht="14.45" customHeight="1" x14ac:dyDescent="0.2">
      <c r="E6" s="122" t="s">
        <v>7</v>
      </c>
      <c r="F6" s="122"/>
      <c r="G6" s="122"/>
      <c r="H6" s="122"/>
      <c r="I6" s="122"/>
      <c r="K6" s="122" t="s">
        <v>8</v>
      </c>
      <c r="L6" s="122"/>
      <c r="M6" s="122"/>
      <c r="N6" s="122"/>
      <c r="O6" s="122"/>
      <c r="P6" s="122"/>
      <c r="Q6" s="122"/>
      <c r="S6" s="122" t="s">
        <v>9</v>
      </c>
      <c r="T6" s="122"/>
      <c r="U6" s="122"/>
      <c r="V6" s="122"/>
      <c r="W6" s="122"/>
      <c r="X6" s="122"/>
      <c r="Y6" s="122"/>
      <c r="Z6" s="122"/>
      <c r="AA6" s="122"/>
    </row>
    <row r="7" spans="1:27" ht="14.45" customHeight="1" x14ac:dyDescent="0.2">
      <c r="E7" s="4"/>
      <c r="F7" s="4"/>
      <c r="G7" s="4"/>
      <c r="H7" s="4"/>
      <c r="I7" s="4"/>
      <c r="K7" s="125" t="s">
        <v>81</v>
      </c>
      <c r="L7" s="125"/>
      <c r="M7" s="125"/>
      <c r="N7" s="4"/>
      <c r="O7" s="125" t="s">
        <v>82</v>
      </c>
      <c r="P7" s="125"/>
      <c r="Q7" s="125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122" t="s">
        <v>83</v>
      </c>
      <c r="B8" s="122"/>
      <c r="D8" s="122" t="s">
        <v>84</v>
      </c>
      <c r="E8" s="122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85</v>
      </c>
      <c r="W8" s="3" t="s">
        <v>14</v>
      </c>
      <c r="Y8" s="3" t="s">
        <v>15</v>
      </c>
      <c r="AA8" s="33" t="s">
        <v>18</v>
      </c>
    </row>
    <row r="9" spans="1:27" ht="27" customHeight="1" x14ac:dyDescent="0.2">
      <c r="A9" s="123" t="s">
        <v>86</v>
      </c>
      <c r="B9" s="123"/>
      <c r="D9" s="124">
        <v>61771791</v>
      </c>
      <c r="E9" s="124"/>
      <c r="F9" s="14"/>
      <c r="G9" s="18">
        <v>1801472996384</v>
      </c>
      <c r="H9" s="14"/>
      <c r="I9" s="13">
        <v>2431869981281</v>
      </c>
      <c r="J9" s="14"/>
      <c r="K9" s="13">
        <v>0</v>
      </c>
      <c r="L9" s="14"/>
      <c r="M9" s="13">
        <v>0</v>
      </c>
      <c r="N9" s="14"/>
      <c r="O9" s="13">
        <v>0</v>
      </c>
      <c r="P9" s="14"/>
      <c r="Q9" s="13">
        <v>0</v>
      </c>
      <c r="R9" s="14"/>
      <c r="S9" s="13">
        <v>61771791</v>
      </c>
      <c r="T9" s="14"/>
      <c r="U9" s="13">
        <v>40251</v>
      </c>
      <c r="V9" s="14"/>
      <c r="W9" s="13">
        <v>1801472996384</v>
      </c>
      <c r="X9" s="14"/>
      <c r="Y9" s="13">
        <v>2485910163973.5898</v>
      </c>
      <c r="Z9" s="14"/>
      <c r="AA9" s="32">
        <f>Y9/59906964100964*100</f>
        <v>4.1496179973065725</v>
      </c>
    </row>
    <row r="10" spans="1:27" ht="27" customHeight="1" x14ac:dyDescent="0.2">
      <c r="A10" s="118" t="s">
        <v>87</v>
      </c>
      <c r="B10" s="118"/>
      <c r="D10" s="119">
        <v>6885587</v>
      </c>
      <c r="E10" s="119"/>
      <c r="F10" s="14"/>
      <c r="G10" s="15">
        <v>159728973094</v>
      </c>
      <c r="H10" s="14"/>
      <c r="I10" s="15">
        <v>175859340102</v>
      </c>
      <c r="J10" s="14"/>
      <c r="K10" s="15">
        <v>500000</v>
      </c>
      <c r="L10" s="14"/>
      <c r="M10" s="15">
        <v>13007438431</v>
      </c>
      <c r="N10" s="14"/>
      <c r="O10" s="15">
        <v>-1400000</v>
      </c>
      <c r="P10" s="14"/>
      <c r="Q10" s="15">
        <v>36042030133</v>
      </c>
      <c r="R10" s="14"/>
      <c r="S10" s="15">
        <v>5985587</v>
      </c>
      <c r="T10" s="14"/>
      <c r="U10" s="15">
        <v>26170</v>
      </c>
      <c r="V10" s="14"/>
      <c r="W10" s="15">
        <v>139561665423</v>
      </c>
      <c r="X10" s="14"/>
      <c r="Y10" s="15">
        <v>156613441262.789</v>
      </c>
      <c r="Z10" s="14"/>
      <c r="AA10" s="32">
        <f>Y10/59906964100964*100</f>
        <v>0.26142777156732738</v>
      </c>
    </row>
    <row r="11" spans="1:27" s="53" customFormat="1" ht="27" customHeight="1" x14ac:dyDescent="0.2">
      <c r="A11" s="118" t="s">
        <v>88</v>
      </c>
      <c r="B11" s="118"/>
      <c r="D11" s="119">
        <v>89713159</v>
      </c>
      <c r="E11" s="119"/>
      <c r="F11" s="72"/>
      <c r="G11" s="56">
        <v>908681757485</v>
      </c>
      <c r="H11" s="72"/>
      <c r="I11" s="56">
        <v>906202100616</v>
      </c>
      <c r="J11" s="72"/>
      <c r="K11" s="56">
        <v>21400000</v>
      </c>
      <c r="L11" s="72"/>
      <c r="M11" s="56">
        <v>217059390973</v>
      </c>
      <c r="N11" s="72"/>
      <c r="O11" s="56">
        <v>-49600000</v>
      </c>
      <c r="P11" s="72"/>
      <c r="Q11" s="56">
        <v>503432688760</v>
      </c>
      <c r="R11" s="72"/>
      <c r="S11" s="56">
        <v>61513159</v>
      </c>
      <c r="T11" s="72"/>
      <c r="U11" s="56">
        <v>10107</v>
      </c>
      <c r="V11" s="72"/>
      <c r="W11" s="56">
        <v>622399040024</v>
      </c>
      <c r="X11" s="72"/>
      <c r="Y11" s="56">
        <v>621596926732.12305</v>
      </c>
      <c r="Z11" s="72"/>
      <c r="AA11" s="32">
        <f>Y11/59906964100964*100</f>
        <v>1.0376037845692143</v>
      </c>
    </row>
    <row r="12" spans="1:27" s="53" customFormat="1" ht="27" customHeight="1" x14ac:dyDescent="0.2">
      <c r="A12" s="118" t="s">
        <v>89</v>
      </c>
      <c r="B12" s="118"/>
      <c r="D12" s="119">
        <v>20129000</v>
      </c>
      <c r="E12" s="119"/>
      <c r="F12" s="72"/>
      <c r="G12" s="56">
        <v>253080376639</v>
      </c>
      <c r="H12" s="72"/>
      <c r="I12" s="56">
        <v>275091711630</v>
      </c>
      <c r="J12" s="72"/>
      <c r="K12" s="56">
        <v>0</v>
      </c>
      <c r="L12" s="72"/>
      <c r="M12" s="56">
        <v>0</v>
      </c>
      <c r="N12" s="72"/>
      <c r="O12" s="56">
        <v>-3670000</v>
      </c>
      <c r="P12" s="72"/>
      <c r="Q12" s="56">
        <v>50606239563</v>
      </c>
      <c r="R12" s="72"/>
      <c r="S12" s="56">
        <v>16459000</v>
      </c>
      <c r="T12" s="72"/>
      <c r="U12" s="56">
        <v>13997</v>
      </c>
      <c r="V12" s="72"/>
      <c r="W12" s="56">
        <v>205416491343</v>
      </c>
      <c r="X12" s="72"/>
      <c r="Y12" s="56">
        <v>230333427383.18799</v>
      </c>
      <c r="Z12" s="72"/>
      <c r="AA12" s="32">
        <f>Y12/59906964100964*100</f>
        <v>0.3844852277858653</v>
      </c>
    </row>
    <row r="13" spans="1:27" s="53" customFormat="1" ht="27" customHeight="1" x14ac:dyDescent="0.2">
      <c r="A13" s="118" t="s">
        <v>90</v>
      </c>
      <c r="B13" s="118"/>
      <c r="D13" s="119">
        <v>1788460</v>
      </c>
      <c r="E13" s="119"/>
      <c r="F13" s="72"/>
      <c r="G13" s="56">
        <v>33194561172</v>
      </c>
      <c r="H13" s="72"/>
      <c r="I13" s="56">
        <v>34530475380</v>
      </c>
      <c r="J13" s="72"/>
      <c r="K13" s="56">
        <v>0</v>
      </c>
      <c r="L13" s="72"/>
      <c r="M13" s="56">
        <v>0</v>
      </c>
      <c r="N13" s="72"/>
      <c r="O13" s="56">
        <v>-975000</v>
      </c>
      <c r="P13" s="72"/>
      <c r="Q13" s="56">
        <v>19056626220</v>
      </c>
      <c r="R13" s="72"/>
      <c r="S13" s="56">
        <v>813460</v>
      </c>
      <c r="T13" s="72"/>
      <c r="U13" s="56">
        <v>19772</v>
      </c>
      <c r="V13" s="72"/>
      <c r="W13" s="56">
        <v>15298356273</v>
      </c>
      <c r="X13" s="72"/>
      <c r="Y13" s="56">
        <v>16080715420.415001</v>
      </c>
      <c r="Z13" s="72"/>
      <c r="AA13" s="32">
        <f t="shared" ref="AA13:AA16" si="0">Y13/59906964100964*100</f>
        <v>2.6842814790803655E-2</v>
      </c>
    </row>
    <row r="14" spans="1:27" s="53" customFormat="1" ht="27" customHeight="1" x14ac:dyDescent="0.2">
      <c r="A14" s="118" t="s">
        <v>91</v>
      </c>
      <c r="B14" s="118"/>
      <c r="D14" s="119">
        <v>20000000</v>
      </c>
      <c r="E14" s="119"/>
      <c r="F14" s="72"/>
      <c r="G14" s="56">
        <v>444963414881</v>
      </c>
      <c r="H14" s="72"/>
      <c r="I14" s="56">
        <v>445996360000</v>
      </c>
      <c r="J14" s="72"/>
      <c r="K14" s="56">
        <v>0</v>
      </c>
      <c r="L14" s="72"/>
      <c r="M14" s="56">
        <v>0</v>
      </c>
      <c r="N14" s="72"/>
      <c r="O14" s="56">
        <v>-10000000</v>
      </c>
      <c r="P14" s="72"/>
      <c r="Q14" s="56">
        <v>223896111654</v>
      </c>
      <c r="R14" s="72"/>
      <c r="S14" s="56">
        <v>10000000</v>
      </c>
      <c r="T14" s="72"/>
      <c r="U14" s="56">
        <v>22796</v>
      </c>
      <c r="V14" s="72"/>
      <c r="W14" s="56">
        <v>222481707441</v>
      </c>
      <c r="X14" s="72"/>
      <c r="Y14" s="56">
        <v>227917257500</v>
      </c>
      <c r="Z14" s="72"/>
      <c r="AA14" s="32">
        <f t="shared" si="0"/>
        <v>0.38045202410170614</v>
      </c>
    </row>
    <row r="15" spans="1:27" s="53" customFormat="1" ht="27" customHeight="1" x14ac:dyDescent="0.2">
      <c r="A15" s="118" t="s">
        <v>92</v>
      </c>
      <c r="B15" s="118"/>
      <c r="D15" s="119">
        <v>18275385</v>
      </c>
      <c r="E15" s="119"/>
      <c r="F15" s="72"/>
      <c r="G15" s="56">
        <v>188749875325</v>
      </c>
      <c r="H15" s="72"/>
      <c r="I15" s="56">
        <v>194395365048</v>
      </c>
      <c r="J15" s="72"/>
      <c r="K15" s="56">
        <v>0</v>
      </c>
      <c r="L15" s="72"/>
      <c r="M15" s="56">
        <v>0</v>
      </c>
      <c r="N15" s="72"/>
      <c r="O15" s="56">
        <v>-14600000</v>
      </c>
      <c r="P15" s="72"/>
      <c r="Q15" s="56">
        <v>158232125947</v>
      </c>
      <c r="R15" s="72"/>
      <c r="S15" s="56">
        <v>3675385</v>
      </c>
      <c r="T15" s="72"/>
      <c r="U15" s="56">
        <v>10888</v>
      </c>
      <c r="V15" s="72"/>
      <c r="W15" s="56">
        <v>37959717978</v>
      </c>
      <c r="X15" s="72"/>
      <c r="Y15" s="56">
        <v>40010088581.522499</v>
      </c>
      <c r="Z15" s="72"/>
      <c r="AA15" s="32">
        <f t="shared" si="0"/>
        <v>6.6787040842349529E-2</v>
      </c>
    </row>
    <row r="16" spans="1:27" s="53" customFormat="1" ht="27" customHeight="1" x14ac:dyDescent="0.2">
      <c r="A16" s="120" t="s">
        <v>93</v>
      </c>
      <c r="B16" s="120"/>
      <c r="D16" s="121">
        <v>5824670</v>
      </c>
      <c r="E16" s="121"/>
      <c r="F16" s="72"/>
      <c r="G16" s="57">
        <v>58257621258</v>
      </c>
      <c r="H16" s="72"/>
      <c r="I16" s="57">
        <v>66924556932.317497</v>
      </c>
      <c r="J16" s="72"/>
      <c r="K16" s="57">
        <v>0</v>
      </c>
      <c r="L16" s="72"/>
      <c r="M16" s="57">
        <v>0</v>
      </c>
      <c r="N16" s="72"/>
      <c r="O16" s="57">
        <v>-4800000</v>
      </c>
      <c r="P16" s="72"/>
      <c r="Q16" s="57">
        <v>55452400740</v>
      </c>
      <c r="R16" s="72"/>
      <c r="S16" s="57">
        <v>1024670</v>
      </c>
      <c r="T16" s="72"/>
      <c r="U16" s="52">
        <v>11760</v>
      </c>
      <c r="V16" s="72"/>
      <c r="W16" s="57">
        <v>10248621257</v>
      </c>
      <c r="X16" s="72"/>
      <c r="Y16" s="57">
        <v>12047859802.65</v>
      </c>
      <c r="Z16" s="72"/>
      <c r="AA16" s="32">
        <f t="shared" si="0"/>
        <v>2.0110950343511281E-2</v>
      </c>
    </row>
    <row r="17" spans="1:27" ht="21.75" customHeight="1" x14ac:dyDescent="0.2">
      <c r="A17" s="117" t="s">
        <v>36</v>
      </c>
      <c r="B17" s="117"/>
      <c r="D17" s="130">
        <f>SUM(D9:E16)</f>
        <v>224388052</v>
      </c>
      <c r="E17" s="130"/>
      <c r="F17" s="14"/>
      <c r="G17" s="17">
        <f>SUM(G9:G16)</f>
        <v>3848129576238</v>
      </c>
      <c r="H17" s="14"/>
      <c r="I17" s="17">
        <f>SUM(I9:I16)</f>
        <v>4530869890989.3174</v>
      </c>
      <c r="J17" s="14"/>
      <c r="K17" s="17">
        <f>SUM(K9:K16)</f>
        <v>21900000</v>
      </c>
      <c r="L17" s="14"/>
      <c r="M17" s="17">
        <f>SUM(M9:M16)</f>
        <v>230066829404</v>
      </c>
      <c r="N17" s="14"/>
      <c r="O17" s="17">
        <f>SUM(O9:O16)</f>
        <v>-85045000</v>
      </c>
      <c r="P17" s="14"/>
      <c r="Q17" s="17">
        <f>SUM(Q9:Q16)</f>
        <v>1046718223017</v>
      </c>
      <c r="R17" s="14"/>
      <c r="S17" s="17">
        <f>SUM(S9:S16)</f>
        <v>161243052</v>
      </c>
      <c r="T17" s="14"/>
      <c r="U17" s="51"/>
      <c r="V17" s="14"/>
      <c r="W17" s="60">
        <f>SUM(W9:W16)</f>
        <v>3054838596123</v>
      </c>
      <c r="X17" s="14"/>
      <c r="Y17" s="17">
        <f>SUM(Y9:Y16)</f>
        <v>3790509880656.2773</v>
      </c>
      <c r="Z17" s="14"/>
      <c r="AA17" s="21">
        <f>SUM(AA9:AA16)</f>
        <v>6.3273276113073518</v>
      </c>
    </row>
  </sheetData>
  <mergeCells count="2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view="pageBreakPreview" topLeftCell="A3" zoomScale="90" zoomScaleNormal="100" zoomScaleSheetLayoutView="90" workbookViewId="0">
      <selection activeCell="D25" sqref="D25"/>
    </sheetView>
  </sheetViews>
  <sheetFormatPr defaultRowHeight="12.75" x14ac:dyDescent="0.2"/>
  <cols>
    <col min="1" max="1" width="5.140625" customWidth="1"/>
    <col min="2" max="2" width="52.5703125" customWidth="1"/>
    <col min="3" max="3" width="1.28515625" customWidth="1"/>
    <col min="4" max="4" width="19.5703125" customWidth="1"/>
    <col min="5" max="5" width="1.28515625" customWidth="1"/>
    <col min="6" max="6" width="22.7109375" customWidth="1"/>
    <col min="7" max="7" width="1.28515625" customWidth="1"/>
    <col min="8" max="8" width="21.140625" customWidth="1"/>
    <col min="9" max="9" width="1.28515625" customWidth="1"/>
    <col min="10" max="10" width="17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ht="14.45" customHeight="1" x14ac:dyDescent="0.2"/>
    <row r="5" spans="1:12" ht="14.45" customHeight="1" x14ac:dyDescent="0.2">
      <c r="A5" s="2" t="s">
        <v>94</v>
      </c>
      <c r="B5" s="126" t="s">
        <v>95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2" ht="14.45" customHeight="1" x14ac:dyDescent="0.2">
      <c r="D6" s="3" t="s">
        <v>7</v>
      </c>
      <c r="F6" s="122" t="s">
        <v>8</v>
      </c>
      <c r="G6" s="122"/>
      <c r="H6" s="122"/>
      <c r="J6" s="131" t="s">
        <v>9</v>
      </c>
      <c r="K6" s="131"/>
      <c r="L6" s="131"/>
    </row>
    <row r="7" spans="1:12" ht="14.45" customHeight="1" x14ac:dyDescent="0.2">
      <c r="D7" s="4"/>
      <c r="F7" s="4"/>
      <c r="G7" s="4"/>
      <c r="H7" s="4"/>
      <c r="J7" s="40"/>
    </row>
    <row r="8" spans="1:12" ht="14.45" customHeight="1" x14ac:dyDescent="0.2">
      <c r="A8" s="122" t="s">
        <v>96</v>
      </c>
      <c r="B8" s="122"/>
      <c r="D8" s="3" t="s">
        <v>97</v>
      </c>
      <c r="F8" s="3" t="s">
        <v>98</v>
      </c>
      <c r="H8" s="3" t="s">
        <v>99</v>
      </c>
      <c r="J8" s="3" t="s">
        <v>97</v>
      </c>
      <c r="L8" s="3" t="s">
        <v>18</v>
      </c>
    </row>
    <row r="9" spans="1:12" s="53" customFormat="1" ht="21.75" customHeight="1" x14ac:dyDescent="0.2">
      <c r="A9" s="123" t="s">
        <v>100</v>
      </c>
      <c r="B9" s="123"/>
      <c r="D9" s="58">
        <v>1219402457</v>
      </c>
      <c r="E9" s="72"/>
      <c r="F9" s="58">
        <v>17780769321</v>
      </c>
      <c r="G9" s="72"/>
      <c r="H9" s="58">
        <v>14913117615</v>
      </c>
      <c r="I9" s="72"/>
      <c r="J9" s="58">
        <v>4087054163</v>
      </c>
      <c r="K9" s="72"/>
      <c r="L9" s="19">
        <f>J9/59906964100964*100</f>
        <v>6.8223356404973172E-3</v>
      </c>
    </row>
    <row r="10" spans="1:12" s="53" customFormat="1" ht="21.75" customHeight="1" x14ac:dyDescent="0.2">
      <c r="A10" s="118" t="s">
        <v>101</v>
      </c>
      <c r="B10" s="118"/>
      <c r="D10" s="56">
        <v>152379018</v>
      </c>
      <c r="E10" s="72"/>
      <c r="F10" s="56">
        <v>5097547382</v>
      </c>
      <c r="G10" s="72"/>
      <c r="H10" s="56">
        <v>5157575975</v>
      </c>
      <c r="I10" s="72"/>
      <c r="J10" s="56">
        <v>92350425</v>
      </c>
      <c r="K10" s="72"/>
      <c r="L10" s="32">
        <f>J10/59906964100964*100</f>
        <v>1.5415640966942929E-4</v>
      </c>
    </row>
    <row r="11" spans="1:12" s="53" customFormat="1" ht="21.75" customHeight="1" x14ac:dyDescent="0.2">
      <c r="A11" s="118" t="s">
        <v>102</v>
      </c>
      <c r="B11" s="118"/>
      <c r="D11" s="56">
        <v>32371597666</v>
      </c>
      <c r="E11" s="72"/>
      <c r="F11" s="56">
        <v>0</v>
      </c>
      <c r="G11" s="72"/>
      <c r="H11" s="56">
        <v>0</v>
      </c>
      <c r="I11" s="72"/>
      <c r="J11" s="56">
        <v>32371597666</v>
      </c>
      <c r="K11" s="72"/>
      <c r="L11" s="32">
        <f>J11/59906964100964*100</f>
        <v>5.4036451607600476E-2</v>
      </c>
    </row>
    <row r="12" spans="1:12" s="53" customFormat="1" ht="21.75" customHeight="1" x14ac:dyDescent="0.2">
      <c r="A12" s="118" t="s">
        <v>103</v>
      </c>
      <c r="B12" s="118"/>
      <c r="D12" s="56">
        <v>190000</v>
      </c>
      <c r="E12" s="72"/>
      <c r="F12" s="56">
        <v>0</v>
      </c>
      <c r="G12" s="72"/>
      <c r="H12" s="56">
        <v>0</v>
      </c>
      <c r="I12" s="72"/>
      <c r="J12" s="56">
        <v>190000</v>
      </c>
      <c r="K12" s="72"/>
      <c r="L12" s="32">
        <f>J12/59906964100964*100</f>
        <v>3.1715845202868923E-7</v>
      </c>
    </row>
    <row r="13" spans="1:12" s="53" customFormat="1" ht="21.75" customHeight="1" x14ac:dyDescent="0.2">
      <c r="A13" s="118" t="s">
        <v>104</v>
      </c>
      <c r="B13" s="118"/>
      <c r="D13" s="56">
        <v>154233197</v>
      </c>
      <c r="E13" s="72"/>
      <c r="F13" s="56">
        <v>1464325638</v>
      </c>
      <c r="G13" s="72"/>
      <c r="H13" s="56">
        <v>688162172</v>
      </c>
      <c r="I13" s="72"/>
      <c r="J13" s="56">
        <v>930396663</v>
      </c>
      <c r="K13" s="72"/>
      <c r="L13" s="32">
        <f t="shared" ref="L13:L17" si="0">J13/59906964100964*100</f>
        <v>1.5530692916302003E-3</v>
      </c>
    </row>
    <row r="14" spans="1:12" s="53" customFormat="1" ht="21.75" customHeight="1" x14ac:dyDescent="0.2">
      <c r="A14" s="118" t="s">
        <v>105</v>
      </c>
      <c r="B14" s="118"/>
      <c r="D14" s="56">
        <v>241367943</v>
      </c>
      <c r="E14" s="72"/>
      <c r="F14" s="56">
        <v>52985939</v>
      </c>
      <c r="G14" s="72"/>
      <c r="H14" s="56">
        <v>0</v>
      </c>
      <c r="I14" s="72"/>
      <c r="J14" s="56">
        <v>294353882</v>
      </c>
      <c r="K14" s="72"/>
      <c r="L14" s="32">
        <f t="shared" si="0"/>
        <v>4.9135169244081823E-4</v>
      </c>
    </row>
    <row r="15" spans="1:12" s="53" customFormat="1" ht="21.75" customHeight="1" x14ac:dyDescent="0.2">
      <c r="A15" s="118" t="s">
        <v>106</v>
      </c>
      <c r="B15" s="118"/>
      <c r="D15" s="56">
        <v>1000000</v>
      </c>
      <c r="E15" s="72"/>
      <c r="F15" s="56">
        <v>38983252</v>
      </c>
      <c r="G15" s="72"/>
      <c r="H15" s="56">
        <v>0</v>
      </c>
      <c r="I15" s="72"/>
      <c r="J15" s="56">
        <v>39983252</v>
      </c>
      <c r="K15" s="72"/>
      <c r="L15" s="32">
        <f t="shared" si="0"/>
        <v>6.6742243744173654E-5</v>
      </c>
    </row>
    <row r="16" spans="1:12" s="53" customFormat="1" ht="21.75" customHeight="1" x14ac:dyDescent="0.2">
      <c r="A16" s="118" t="s">
        <v>107</v>
      </c>
      <c r="B16" s="118"/>
      <c r="D16" s="56">
        <v>72463825</v>
      </c>
      <c r="E16" s="72"/>
      <c r="F16" s="56">
        <v>360237</v>
      </c>
      <c r="G16" s="72"/>
      <c r="H16" s="56">
        <v>0</v>
      </c>
      <c r="I16" s="72"/>
      <c r="J16" s="56">
        <v>72824062</v>
      </c>
      <c r="K16" s="72"/>
      <c r="L16" s="32">
        <f t="shared" si="0"/>
        <v>1.2156193039137521E-4</v>
      </c>
    </row>
    <row r="17" spans="1:12" s="53" customFormat="1" ht="21.75" customHeight="1" x14ac:dyDescent="0.2">
      <c r="A17" s="118" t="s">
        <v>108</v>
      </c>
      <c r="B17" s="118"/>
      <c r="D17" s="56">
        <v>154772325</v>
      </c>
      <c r="E17" s="72"/>
      <c r="F17" s="56">
        <v>262498667850</v>
      </c>
      <c r="G17" s="72"/>
      <c r="H17" s="56">
        <v>262564541458</v>
      </c>
      <c r="I17" s="72"/>
      <c r="J17" s="56">
        <v>88898717</v>
      </c>
      <c r="K17" s="72"/>
      <c r="L17" s="32">
        <f t="shared" si="0"/>
        <v>1.4839462879503431E-4</v>
      </c>
    </row>
    <row r="18" spans="1:12" s="53" customFormat="1" ht="21.75" customHeight="1" x14ac:dyDescent="0.2">
      <c r="A18" s="118" t="s">
        <v>109</v>
      </c>
      <c r="B18" s="118"/>
      <c r="D18" s="56">
        <v>36542415</v>
      </c>
      <c r="E18" s="72"/>
      <c r="F18" s="56">
        <v>14735868669</v>
      </c>
      <c r="G18" s="72"/>
      <c r="H18" s="56">
        <v>5284703451</v>
      </c>
      <c r="I18" s="72"/>
      <c r="J18" s="56">
        <v>9487707633</v>
      </c>
      <c r="K18" s="72"/>
      <c r="L18" s="32">
        <f>J18/59906964100964*100</f>
        <v>1.583740350622663E-2</v>
      </c>
    </row>
    <row r="19" spans="1:12" s="53" customFormat="1" ht="21.75" customHeight="1" x14ac:dyDescent="0.2">
      <c r="A19" s="118" t="s">
        <v>110</v>
      </c>
      <c r="B19" s="118"/>
      <c r="D19" s="56">
        <v>5246452160</v>
      </c>
      <c r="E19" s="72"/>
      <c r="F19" s="56">
        <v>2000228297</v>
      </c>
      <c r="G19" s="72"/>
      <c r="H19" s="56">
        <v>7212904164</v>
      </c>
      <c r="I19" s="72"/>
      <c r="J19" s="56">
        <v>33776293</v>
      </c>
      <c r="K19" s="72"/>
      <c r="L19" s="32">
        <f>J19/59906964100964*100</f>
        <v>5.6381246332355021E-5</v>
      </c>
    </row>
    <row r="20" spans="1:12" s="53" customFormat="1" ht="21.75" customHeight="1" x14ac:dyDescent="0.2">
      <c r="A20" s="118" t="s">
        <v>111</v>
      </c>
      <c r="B20" s="118"/>
      <c r="D20" s="56">
        <v>1511343195</v>
      </c>
      <c r="E20" s="72"/>
      <c r="F20" s="56">
        <v>902033510976</v>
      </c>
      <c r="G20" s="72"/>
      <c r="H20" s="56">
        <v>902032972985</v>
      </c>
      <c r="I20" s="72"/>
      <c r="J20" s="56">
        <v>1511881186</v>
      </c>
      <c r="K20" s="72"/>
      <c r="L20" s="32">
        <f>J20/59906964100964*100</f>
        <v>2.5237152452792571E-3</v>
      </c>
    </row>
    <row r="21" spans="1:12" s="53" customFormat="1" ht="21.75" customHeight="1" x14ac:dyDescent="0.2">
      <c r="A21" s="118" t="s">
        <v>112</v>
      </c>
      <c r="B21" s="118"/>
      <c r="D21" s="56">
        <v>4505053138</v>
      </c>
      <c r="E21" s="72"/>
      <c r="F21" s="56">
        <v>19131560</v>
      </c>
      <c r="G21" s="72"/>
      <c r="H21" s="56">
        <v>0</v>
      </c>
      <c r="I21" s="72"/>
      <c r="J21" s="56">
        <v>4524184698</v>
      </c>
      <c r="K21" s="72"/>
      <c r="L21" s="32">
        <f t="shared" ref="L21" si="1">J21/59906964100964*100</f>
        <v>7.552017976366121E-3</v>
      </c>
    </row>
    <row r="22" spans="1:12" s="53" customFormat="1" ht="21.75" customHeight="1" x14ac:dyDescent="0.2">
      <c r="A22" s="118" t="s">
        <v>113</v>
      </c>
      <c r="B22" s="118"/>
      <c r="D22" s="56">
        <v>1012759</v>
      </c>
      <c r="E22" s="72"/>
      <c r="F22" s="56">
        <v>4283</v>
      </c>
      <c r="G22" s="72"/>
      <c r="H22" s="56">
        <v>0</v>
      </c>
      <c r="I22" s="72"/>
      <c r="J22" s="56">
        <v>1017042</v>
      </c>
      <c r="K22" s="72"/>
      <c r="L22" s="32">
        <f>J22/59906964100964*100</f>
        <v>1.6977024545692746E-6</v>
      </c>
    </row>
    <row r="23" spans="1:12" s="53" customFormat="1" ht="21.75" customHeight="1" x14ac:dyDescent="0.2">
      <c r="A23" s="118" t="s">
        <v>114</v>
      </c>
      <c r="B23" s="118"/>
      <c r="D23" s="56">
        <v>7669221846</v>
      </c>
      <c r="E23" s="72"/>
      <c r="F23" s="56">
        <v>61252674894</v>
      </c>
      <c r="G23" s="72"/>
      <c r="H23" s="56">
        <v>68824095437</v>
      </c>
      <c r="I23" s="72"/>
      <c r="J23" s="56">
        <v>97801303</v>
      </c>
      <c r="K23" s="72"/>
      <c r="L23" s="32">
        <f>J23/59906964100964*100</f>
        <v>1.6325531508351999E-4</v>
      </c>
    </row>
    <row r="24" spans="1:12" s="53" customFormat="1" ht="21.75" customHeight="1" x14ac:dyDescent="0.2">
      <c r="A24" s="118" t="s">
        <v>115</v>
      </c>
      <c r="B24" s="118"/>
      <c r="D24" s="56">
        <v>1008494</v>
      </c>
      <c r="E24" s="72"/>
      <c r="F24" s="56">
        <v>4265</v>
      </c>
      <c r="G24" s="72"/>
      <c r="H24" s="56">
        <v>0</v>
      </c>
      <c r="I24" s="72"/>
      <c r="J24" s="56">
        <v>1012759</v>
      </c>
      <c r="K24" s="72"/>
      <c r="L24" s="32">
        <f>J24/59906964100964*100</f>
        <v>1.6905530353585435E-6</v>
      </c>
    </row>
    <row r="25" spans="1:12" s="53" customFormat="1" ht="21.75" customHeight="1" x14ac:dyDescent="0.2">
      <c r="A25" s="118" t="s">
        <v>116</v>
      </c>
      <c r="B25" s="118"/>
      <c r="D25" s="56">
        <v>68621636</v>
      </c>
      <c r="E25" s="72"/>
      <c r="F25" s="56">
        <v>111531328967</v>
      </c>
      <c r="G25" s="72"/>
      <c r="H25" s="56">
        <v>111528903965</v>
      </c>
      <c r="I25" s="72"/>
      <c r="J25" s="56">
        <v>71046638</v>
      </c>
      <c r="K25" s="72"/>
      <c r="L25" s="32">
        <f t="shared" ref="L25" si="2">J25/59906964100964*100</f>
        <v>1.1859495647327711E-4</v>
      </c>
    </row>
    <row r="26" spans="1:12" s="53" customFormat="1" ht="21.75" customHeight="1" x14ac:dyDescent="0.2">
      <c r="A26" s="118" t="s">
        <v>117</v>
      </c>
      <c r="B26" s="118"/>
      <c r="D26" s="56">
        <v>14212652</v>
      </c>
      <c r="E26" s="72"/>
      <c r="F26" s="56">
        <v>60100</v>
      </c>
      <c r="G26" s="72"/>
      <c r="H26" s="56">
        <v>0</v>
      </c>
      <c r="I26" s="72"/>
      <c r="J26" s="56">
        <v>14272752</v>
      </c>
      <c r="K26" s="72"/>
      <c r="L26" s="32">
        <f>J26/59906964100964*100</f>
        <v>2.3824862792154627E-5</v>
      </c>
    </row>
    <row r="27" spans="1:12" s="53" customFormat="1" ht="21.75" customHeight="1" x14ac:dyDescent="0.2">
      <c r="A27" s="118" t="s">
        <v>118</v>
      </c>
      <c r="B27" s="118"/>
      <c r="D27" s="56">
        <v>14373500865</v>
      </c>
      <c r="E27" s="72"/>
      <c r="F27" s="56">
        <v>60780065</v>
      </c>
      <c r="G27" s="72"/>
      <c r="H27" s="56">
        <v>0</v>
      </c>
      <c r="I27" s="72"/>
      <c r="J27" s="56">
        <v>14434280930</v>
      </c>
      <c r="K27" s="72"/>
      <c r="L27" s="32">
        <f>J27/59906964100964*100</f>
        <v>2.4094495767926469E-2</v>
      </c>
    </row>
    <row r="28" spans="1:12" s="53" customFormat="1" ht="21.75" customHeight="1" x14ac:dyDescent="0.2">
      <c r="A28" s="118" t="s">
        <v>119</v>
      </c>
      <c r="B28" s="118"/>
      <c r="D28" s="56">
        <v>1004247</v>
      </c>
      <c r="E28" s="72"/>
      <c r="F28" s="56">
        <v>4247</v>
      </c>
      <c r="G28" s="72"/>
      <c r="H28" s="56">
        <v>0</v>
      </c>
      <c r="I28" s="72"/>
      <c r="J28" s="56">
        <v>1008494</v>
      </c>
      <c r="K28" s="72"/>
      <c r="L28" s="32">
        <f>J28/59906964100964*100</f>
        <v>1.6834336627380052E-6</v>
      </c>
    </row>
    <row r="29" spans="1:12" s="53" customFormat="1" ht="21.75" customHeight="1" x14ac:dyDescent="0.2">
      <c r="A29" s="118" t="s">
        <v>120</v>
      </c>
      <c r="B29" s="118"/>
      <c r="D29" s="56">
        <v>63482250</v>
      </c>
      <c r="E29" s="72"/>
      <c r="F29" s="56">
        <v>268460</v>
      </c>
      <c r="G29" s="72"/>
      <c r="H29" s="56">
        <v>0</v>
      </c>
      <c r="I29" s="72"/>
      <c r="J29" s="56">
        <v>63750710</v>
      </c>
      <c r="K29" s="72"/>
      <c r="L29" s="32">
        <f t="shared" ref="L29:L30" si="3">J29/59906964100964*100</f>
        <v>1.0641619210173622E-4</v>
      </c>
    </row>
    <row r="30" spans="1:12" s="53" customFormat="1" ht="21.75" customHeight="1" x14ac:dyDescent="0.2">
      <c r="A30" s="120" t="s">
        <v>121</v>
      </c>
      <c r="B30" s="120"/>
      <c r="D30" s="57">
        <v>35508962</v>
      </c>
      <c r="E30" s="72"/>
      <c r="F30" s="57">
        <v>150172</v>
      </c>
      <c r="G30" s="72"/>
      <c r="H30" s="57">
        <v>0</v>
      </c>
      <c r="I30" s="72"/>
      <c r="J30" s="57">
        <v>35659134</v>
      </c>
      <c r="K30" s="72"/>
      <c r="L30" s="32">
        <f t="shared" si="3"/>
        <v>5.9524188105913693E-5</v>
      </c>
    </row>
    <row r="31" spans="1:12" s="53" customFormat="1" ht="21.75" customHeight="1" x14ac:dyDescent="0.2">
      <c r="A31" s="117" t="s">
        <v>36</v>
      </c>
      <c r="B31" s="117"/>
      <c r="D31" s="60">
        <f>SUM(D9:D30)</f>
        <v>67894371050</v>
      </c>
      <c r="E31" s="72"/>
      <c r="F31" s="60">
        <f>SUM(F9:F30)</f>
        <v>1378567654574</v>
      </c>
      <c r="G31" s="72"/>
      <c r="H31" s="60">
        <f>SUM(H9:H30)</f>
        <v>1378206977222</v>
      </c>
      <c r="I31" s="72"/>
      <c r="J31" s="60">
        <f>SUM(J9:J30)</f>
        <v>68255048402</v>
      </c>
      <c r="K31" s="72"/>
      <c r="L31" s="21">
        <f>SUM(L9:L30)</f>
        <v>0.11393508154906093</v>
      </c>
    </row>
    <row r="32" spans="1:12" s="53" customFormat="1" x14ac:dyDescent="0.2"/>
  </sheetData>
  <mergeCells count="30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3"/>
  <sheetViews>
    <sheetView rightToLeft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2.5703125" customWidth="1"/>
    <col min="2" max="2" width="52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" bestFit="1" customWidth="1"/>
  </cols>
  <sheetData>
    <row r="1" spans="1:15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5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5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5" ht="14.45" customHeight="1" x14ac:dyDescent="0.2"/>
    <row r="5" spans="1:15" ht="29.1" customHeight="1" x14ac:dyDescent="0.2">
      <c r="A5" s="2" t="s">
        <v>123</v>
      </c>
      <c r="B5" s="126" t="s">
        <v>124</v>
      </c>
      <c r="C5" s="126"/>
      <c r="D5" s="126"/>
      <c r="E5" s="126"/>
      <c r="F5" s="126"/>
      <c r="G5" s="126"/>
      <c r="H5" s="126"/>
      <c r="I5" s="126"/>
      <c r="J5" s="126"/>
    </row>
    <row r="6" spans="1:15" ht="14.45" customHeight="1" x14ac:dyDescent="0.2">
      <c r="M6" s="37"/>
    </row>
    <row r="7" spans="1:15" ht="14.45" customHeight="1" x14ac:dyDescent="0.2">
      <c r="A7" s="122" t="s">
        <v>125</v>
      </c>
      <c r="B7" s="122"/>
      <c r="D7" s="3" t="s">
        <v>126</v>
      </c>
      <c r="F7" s="3" t="s">
        <v>97</v>
      </c>
      <c r="H7" s="3" t="s">
        <v>127</v>
      </c>
      <c r="J7" s="3" t="s">
        <v>128</v>
      </c>
      <c r="M7" s="39"/>
      <c r="N7" s="40"/>
      <c r="O7" s="40"/>
    </row>
    <row r="8" spans="1:15" ht="27" customHeight="1" x14ac:dyDescent="0.2">
      <c r="A8" s="123" t="s">
        <v>129</v>
      </c>
      <c r="B8" s="123"/>
      <c r="D8" s="73" t="s">
        <v>130</v>
      </c>
      <c r="F8" s="28">
        <f>'درآمد سرمایه گذاری در سهام'!W82</f>
        <v>-990586101461</v>
      </c>
      <c r="G8" s="14"/>
      <c r="H8" s="34">
        <f>F8/-2616159481300*100</f>
        <v>37.86413284593668</v>
      </c>
      <c r="I8" s="14"/>
      <c r="J8" s="34">
        <f>F8/59906964100964*100</f>
        <v>-1.6535408133710783</v>
      </c>
      <c r="M8" s="39"/>
      <c r="N8" s="147"/>
      <c r="O8" s="40"/>
    </row>
    <row r="9" spans="1:15" ht="27" customHeight="1" x14ac:dyDescent="0.2">
      <c r="A9" s="118" t="s">
        <v>131</v>
      </c>
      <c r="B9" s="118"/>
      <c r="D9" s="74" t="s">
        <v>132</v>
      </c>
      <c r="F9" s="29">
        <f>'درآمد سرمایه گذاری در صندوق'!U22</f>
        <v>727159304775</v>
      </c>
      <c r="G9" s="14"/>
      <c r="H9" s="35">
        <f>F9/-2616159481300*100</f>
        <v>-27.794915026115536</v>
      </c>
      <c r="I9" s="14"/>
      <c r="J9" s="35">
        <f>F9/59906964100964*100</f>
        <v>1.2138143130562993</v>
      </c>
      <c r="M9" s="39"/>
      <c r="N9" s="148"/>
      <c r="O9" s="40"/>
    </row>
    <row r="10" spans="1:15" ht="27" customHeight="1" x14ac:dyDescent="0.2">
      <c r="A10" s="118" t="s">
        <v>133</v>
      </c>
      <c r="B10" s="118"/>
      <c r="D10" s="74" t="s">
        <v>134</v>
      </c>
      <c r="F10" s="29">
        <f>'درآمد سپرده بانکی'!H31</f>
        <v>1243275477</v>
      </c>
      <c r="G10" s="14"/>
      <c r="H10" s="35">
        <f>F10/-2616159481300*100</f>
        <v>-4.7522923808230609E-2</v>
      </c>
      <c r="I10" s="14"/>
      <c r="J10" s="35">
        <f t="shared" ref="J10:J11" si="0">F10/59906964100964*100</f>
        <v>2.0753438196344748E-3</v>
      </c>
      <c r="M10" s="40"/>
      <c r="N10" s="40"/>
      <c r="O10" s="40"/>
    </row>
    <row r="11" spans="1:15" ht="27" customHeight="1" x14ac:dyDescent="0.2">
      <c r="A11" s="120" t="s">
        <v>135</v>
      </c>
      <c r="B11" s="120"/>
      <c r="D11" s="75" t="s">
        <v>136</v>
      </c>
      <c r="F11" s="30">
        <f>'سایر درآمدها'!F10</f>
        <v>78479438427</v>
      </c>
      <c r="G11" s="14"/>
      <c r="H11" s="35">
        <f>F11/-2616159481300*100</f>
        <v>-2.9997956542008155</v>
      </c>
      <c r="I11" s="14"/>
      <c r="J11" s="35">
        <f t="shared" si="0"/>
        <v>0.13100219582941133</v>
      </c>
    </row>
    <row r="12" spans="1:15" ht="26.25" customHeight="1" thickBot="1" x14ac:dyDescent="0.25">
      <c r="A12" s="117" t="s">
        <v>36</v>
      </c>
      <c r="B12" s="117"/>
      <c r="D12" s="11"/>
      <c r="F12" s="31">
        <f>SUM(F8:F11)</f>
        <v>-183704082782</v>
      </c>
      <c r="G12" s="14"/>
      <c r="H12" s="36">
        <f>SUM(H8:H11)</f>
        <v>7.0218992418120987</v>
      </c>
      <c r="I12" s="14"/>
      <c r="J12" s="36">
        <f>SUM(J8:J11)</f>
        <v>-0.30664896066573322</v>
      </c>
    </row>
    <row r="18" spans="10:12" x14ac:dyDescent="0.2">
      <c r="J18" s="39"/>
      <c r="K18" s="40"/>
      <c r="L18" s="40"/>
    </row>
    <row r="19" spans="10:12" x14ac:dyDescent="0.2">
      <c r="J19" s="40"/>
      <c r="K19" s="40"/>
      <c r="L19" s="40"/>
    </row>
    <row r="20" spans="10:12" x14ac:dyDescent="0.2">
      <c r="J20" s="132"/>
      <c r="K20" s="132"/>
      <c r="L20" s="132"/>
    </row>
    <row r="21" spans="10:12" x14ac:dyDescent="0.2">
      <c r="J21" s="41"/>
      <c r="K21" s="42"/>
      <c r="L21" s="42"/>
    </row>
    <row r="22" spans="10:12" x14ac:dyDescent="0.2">
      <c r="J22" s="40"/>
      <c r="K22" s="40"/>
      <c r="L22" s="40"/>
    </row>
    <row r="23" spans="10:12" x14ac:dyDescent="0.2">
      <c r="J23" s="40"/>
      <c r="K23" s="40"/>
      <c r="L23" s="40"/>
    </row>
  </sheetData>
  <mergeCells count="11">
    <mergeCell ref="A1:J1"/>
    <mergeCell ref="A2:J2"/>
    <mergeCell ref="A3:J3"/>
    <mergeCell ref="B5:J5"/>
    <mergeCell ref="A7:B7"/>
    <mergeCell ref="A12:B12"/>
    <mergeCell ref="J20:L20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86"/>
  <sheetViews>
    <sheetView rightToLeft="1" view="pageBreakPreview" topLeftCell="A55" zoomScale="80" zoomScaleNormal="100" zoomScaleSheetLayoutView="80" workbookViewId="0">
      <selection activeCell="AC2" sqref="AC2"/>
    </sheetView>
  </sheetViews>
  <sheetFormatPr defaultRowHeight="12.75" x14ac:dyDescent="0.2"/>
  <cols>
    <col min="1" max="3" width="5.140625" customWidth="1"/>
    <col min="4" max="4" width="12.5703125" customWidth="1"/>
    <col min="5" max="5" width="1.28515625" customWidth="1"/>
    <col min="6" max="6" width="17" customWidth="1"/>
    <col min="7" max="7" width="1.28515625" customWidth="1"/>
    <col min="8" max="8" width="22.85546875" style="53" bestFit="1" customWidth="1"/>
    <col min="9" max="9" width="1.28515625" customWidth="1"/>
    <col min="10" max="10" width="17.85546875" bestFit="1" customWidth="1"/>
    <col min="11" max="11" width="1.28515625" customWidth="1"/>
    <col min="12" max="12" width="22.85546875" bestFit="1" customWidth="1"/>
    <col min="13" max="13" width="1.28515625" customWidth="1"/>
    <col min="14" max="14" width="15.5703125" customWidth="1"/>
    <col min="15" max="15" width="1.28515625" customWidth="1"/>
    <col min="16" max="16" width="22" bestFit="1" customWidth="1"/>
    <col min="17" max="18" width="1.28515625" customWidth="1"/>
    <col min="19" max="19" width="19.5703125" customWidth="1"/>
    <col min="20" max="20" width="1.28515625" customWidth="1"/>
    <col min="21" max="21" width="20.42578125" bestFit="1" customWidth="1"/>
    <col min="22" max="22" width="1.28515625" customWidth="1"/>
    <col min="23" max="23" width="22.28515625" bestFit="1" customWidth="1"/>
    <col min="24" max="24" width="1.28515625" customWidth="1"/>
    <col min="25" max="25" width="15.5703125" customWidth="1"/>
    <col min="26" max="26" width="0.28515625" customWidth="1"/>
    <col min="27" max="27" width="16" bestFit="1" customWidth="1"/>
    <col min="29" max="29" width="18.28515625" bestFit="1" customWidth="1"/>
  </cols>
  <sheetData>
    <row r="1" spans="1:2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9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</row>
    <row r="4" spans="1:29" ht="14.45" customHeight="1" x14ac:dyDescent="0.2"/>
    <row r="5" spans="1:29" ht="14.45" customHeight="1" x14ac:dyDescent="0.2">
      <c r="A5" s="2" t="s">
        <v>137</v>
      </c>
      <c r="B5" s="126" t="s">
        <v>138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</row>
    <row r="6" spans="1:29" ht="14.45" customHeight="1" x14ac:dyDescent="0.2">
      <c r="F6" s="122" t="s">
        <v>139</v>
      </c>
      <c r="G6" s="122"/>
      <c r="H6" s="122"/>
      <c r="I6" s="122"/>
      <c r="J6" s="122"/>
      <c r="K6" s="122"/>
      <c r="L6" s="122"/>
      <c r="M6" s="122"/>
      <c r="N6" s="122"/>
      <c r="P6" s="122" t="s">
        <v>140</v>
      </c>
      <c r="Q6" s="122"/>
      <c r="R6" s="122"/>
      <c r="S6" s="122"/>
      <c r="T6" s="122"/>
      <c r="U6" s="122"/>
      <c r="V6" s="122"/>
      <c r="W6" s="122"/>
      <c r="X6" s="122"/>
      <c r="Y6" s="122"/>
    </row>
    <row r="7" spans="1:29" ht="14.45" customHeight="1" x14ac:dyDescent="0.2">
      <c r="F7" s="4"/>
      <c r="G7" s="4"/>
      <c r="H7" s="108"/>
      <c r="I7" s="4"/>
      <c r="J7" s="4"/>
      <c r="K7" s="4"/>
      <c r="L7" s="125" t="s">
        <v>36</v>
      </c>
      <c r="M7" s="125"/>
      <c r="N7" s="125"/>
      <c r="P7" s="4"/>
      <c r="Q7" s="4"/>
      <c r="R7" s="4"/>
      <c r="S7" s="4"/>
      <c r="T7" s="4"/>
      <c r="U7" s="4"/>
      <c r="V7" s="4"/>
      <c r="W7" s="125" t="s">
        <v>36</v>
      </c>
      <c r="X7" s="125"/>
      <c r="Y7" s="125"/>
    </row>
    <row r="8" spans="1:29" ht="14.45" customHeight="1" x14ac:dyDescent="0.2">
      <c r="A8" s="122" t="s">
        <v>141</v>
      </c>
      <c r="B8" s="136"/>
      <c r="C8" s="136"/>
      <c r="D8" s="136"/>
      <c r="F8" s="3" t="s">
        <v>142</v>
      </c>
      <c r="H8" s="66" t="s">
        <v>143</v>
      </c>
      <c r="J8" s="3" t="s">
        <v>144</v>
      </c>
      <c r="L8" s="5" t="s">
        <v>97</v>
      </c>
      <c r="M8" s="4"/>
      <c r="N8" s="5" t="s">
        <v>127</v>
      </c>
      <c r="P8" s="3" t="s">
        <v>142</v>
      </c>
      <c r="R8" s="122" t="s">
        <v>143</v>
      </c>
      <c r="S8" s="122"/>
      <c r="U8" s="3" t="s">
        <v>144</v>
      </c>
      <c r="W8" s="5" t="s">
        <v>97</v>
      </c>
      <c r="X8" s="4"/>
      <c r="Y8" s="5" t="s">
        <v>127</v>
      </c>
    </row>
    <row r="9" spans="1:29" ht="21.75" customHeight="1" x14ac:dyDescent="0.2">
      <c r="A9" s="118" t="s">
        <v>35</v>
      </c>
      <c r="B9" s="118"/>
      <c r="C9" s="118"/>
      <c r="D9" s="118"/>
      <c r="F9" s="15">
        <v>0</v>
      </c>
      <c r="G9" s="14"/>
      <c r="H9" s="25">
        <v>-11957108289</v>
      </c>
      <c r="I9" s="24"/>
      <c r="J9" s="25">
        <v>752321413</v>
      </c>
      <c r="K9" s="24"/>
      <c r="L9" s="25">
        <v>-11204786875</v>
      </c>
      <c r="M9" s="14"/>
      <c r="N9" s="38">
        <f>L9/-2616159481300*100</f>
        <v>0.42829143082027293</v>
      </c>
      <c r="O9" s="14"/>
      <c r="P9" s="25">
        <v>0</v>
      </c>
      <c r="Q9" s="24"/>
      <c r="R9" s="133">
        <v>2990579725</v>
      </c>
      <c r="S9" s="133"/>
      <c r="T9" s="24"/>
      <c r="U9" s="25">
        <v>752321413</v>
      </c>
      <c r="V9" s="24"/>
      <c r="W9" s="25">
        <v>3742901138</v>
      </c>
      <c r="X9" s="14"/>
      <c r="Y9" s="112">
        <f>W9/درآمد!$F$12*100</f>
        <v>-2.0374621409158702</v>
      </c>
    </row>
    <row r="10" spans="1:29" ht="21.75" customHeight="1" x14ac:dyDescent="0.2">
      <c r="A10" s="118" t="s">
        <v>21</v>
      </c>
      <c r="B10" s="118"/>
      <c r="C10" s="118"/>
      <c r="D10" s="118"/>
      <c r="F10" s="15">
        <v>0</v>
      </c>
      <c r="G10" s="14"/>
      <c r="H10" s="25">
        <v>-5500260746</v>
      </c>
      <c r="I10" s="24"/>
      <c r="J10" s="25">
        <v>-67241383</v>
      </c>
      <c r="K10" s="24"/>
      <c r="L10" s="25">
        <v>-5567502128</v>
      </c>
      <c r="M10" s="14"/>
      <c r="N10" s="38">
        <f>L10/درآمد!$F$12*100</f>
        <v>3.030690468979345</v>
      </c>
      <c r="O10" s="14"/>
      <c r="P10" s="25">
        <v>0</v>
      </c>
      <c r="Q10" s="24"/>
      <c r="R10" s="133">
        <v>-20635795395</v>
      </c>
      <c r="S10" s="133"/>
      <c r="T10" s="24"/>
      <c r="U10" s="25">
        <v>-540753275</v>
      </c>
      <c r="V10" s="24"/>
      <c r="W10" s="25">
        <v>-21176548670</v>
      </c>
      <c r="X10" s="14"/>
      <c r="Y10" s="38">
        <f>W10/درآمد!$F$12*100</f>
        <v>11.527532948263334</v>
      </c>
    </row>
    <row r="11" spans="1:29" ht="21.75" customHeight="1" x14ac:dyDescent="0.2">
      <c r="A11" s="118" t="s">
        <v>26</v>
      </c>
      <c r="B11" s="118"/>
      <c r="C11" s="118"/>
      <c r="D11" s="118"/>
      <c r="F11" s="15">
        <v>0</v>
      </c>
      <c r="G11" s="14"/>
      <c r="H11" s="25">
        <v>2161687291</v>
      </c>
      <c r="I11" s="24"/>
      <c r="J11" s="25">
        <v>510022835</v>
      </c>
      <c r="K11" s="24"/>
      <c r="L11" s="25">
        <v>2671710126</v>
      </c>
      <c r="M11" s="14"/>
      <c r="N11" s="38">
        <f>L11/درآمد!$F$12*100</f>
        <v>-1.4543553336103556</v>
      </c>
      <c r="O11" s="14"/>
      <c r="P11" s="25">
        <v>0</v>
      </c>
      <c r="Q11" s="24"/>
      <c r="R11" s="133">
        <v>-373113390</v>
      </c>
      <c r="S11" s="133"/>
      <c r="T11" s="24"/>
      <c r="U11" s="25">
        <v>510022835</v>
      </c>
      <c r="V11" s="24"/>
      <c r="W11" s="25">
        <v>136909445</v>
      </c>
      <c r="X11" s="14"/>
      <c r="Y11" s="38">
        <f>W11/درآمد!$F$12*100</f>
        <v>-7.4527165061687398E-2</v>
      </c>
    </row>
    <row r="12" spans="1:29" ht="21.75" customHeight="1" x14ac:dyDescent="0.2">
      <c r="A12" s="118" t="s">
        <v>30</v>
      </c>
      <c r="B12" s="118"/>
      <c r="C12" s="118"/>
      <c r="D12" s="118"/>
      <c r="F12" s="15">
        <v>0</v>
      </c>
      <c r="G12" s="14"/>
      <c r="H12" s="25">
        <v>-10614808239</v>
      </c>
      <c r="I12" s="24"/>
      <c r="J12" s="25">
        <v>1458974667</v>
      </c>
      <c r="K12" s="24"/>
      <c r="L12" s="25">
        <v>-9155833571</v>
      </c>
      <c r="M12" s="14"/>
      <c r="N12" s="38">
        <f>L12/درآمد!$F$12*100</f>
        <v>4.984012022130802</v>
      </c>
      <c r="O12" s="14"/>
      <c r="P12" s="25">
        <v>10630093950</v>
      </c>
      <c r="Q12" s="24"/>
      <c r="R12" s="133">
        <v>19112732735</v>
      </c>
      <c r="S12" s="133"/>
      <c r="T12" s="24"/>
      <c r="U12" s="25">
        <v>3444855082</v>
      </c>
      <c r="V12" s="24"/>
      <c r="W12" s="25">
        <v>33187681767</v>
      </c>
      <c r="X12" s="14"/>
      <c r="Y12" s="38">
        <f>W12/درآمد!$F$12*100</f>
        <v>-18.065837876006015</v>
      </c>
      <c r="AC12" s="26"/>
    </row>
    <row r="13" spans="1:29" ht="21.75" customHeight="1" x14ac:dyDescent="0.2">
      <c r="A13" s="118" t="s">
        <v>19</v>
      </c>
      <c r="B13" s="118"/>
      <c r="C13" s="118"/>
      <c r="D13" s="118"/>
      <c r="F13" s="15">
        <v>0</v>
      </c>
      <c r="G13" s="14"/>
      <c r="H13" s="25">
        <v>24595838014</v>
      </c>
      <c r="I13" s="24"/>
      <c r="J13" s="25">
        <v>9854816</v>
      </c>
      <c r="K13" s="24"/>
      <c r="L13" s="25">
        <v>24605692830</v>
      </c>
      <c r="M13" s="14"/>
      <c r="N13" s="38">
        <f>L13/درآمد!$F$12*100</f>
        <v>-13.394200312466303</v>
      </c>
      <c r="O13" s="14"/>
      <c r="P13" s="25">
        <v>0</v>
      </c>
      <c r="Q13" s="24"/>
      <c r="R13" s="133">
        <v>125002427243</v>
      </c>
      <c r="S13" s="133"/>
      <c r="T13" s="24"/>
      <c r="U13" s="25">
        <v>44291701379</v>
      </c>
      <c r="V13" s="24"/>
      <c r="W13" s="25">
        <v>169294128622</v>
      </c>
      <c r="X13" s="14"/>
      <c r="Y13" s="38">
        <f>W13/درآمد!$F$12*100</f>
        <v>-92.155887913988181</v>
      </c>
      <c r="AC13" s="26"/>
    </row>
    <row r="14" spans="1:29" ht="21.75" customHeight="1" x14ac:dyDescent="0.2">
      <c r="A14" s="118" t="s">
        <v>31</v>
      </c>
      <c r="B14" s="118"/>
      <c r="C14" s="118"/>
      <c r="D14" s="118"/>
      <c r="F14" s="15">
        <v>0</v>
      </c>
      <c r="G14" s="14"/>
      <c r="H14" s="25">
        <v>-3973896070</v>
      </c>
      <c r="I14" s="24"/>
      <c r="J14" s="25">
        <v>0</v>
      </c>
      <c r="K14" s="24"/>
      <c r="L14" s="25">
        <v>-3973896069</v>
      </c>
      <c r="M14" s="14"/>
      <c r="N14" s="38">
        <f>L14/درآمد!$F$12*100</f>
        <v>2.1632050898486495</v>
      </c>
      <c r="O14" s="14"/>
      <c r="P14" s="25">
        <v>24403818240</v>
      </c>
      <c r="Q14" s="24"/>
      <c r="R14" s="133">
        <v>-69168323024</v>
      </c>
      <c r="S14" s="133"/>
      <c r="T14" s="24"/>
      <c r="U14" s="25">
        <v>-316</v>
      </c>
      <c r="V14" s="24"/>
      <c r="W14" s="25">
        <v>-44764505100</v>
      </c>
      <c r="X14" s="14"/>
      <c r="Y14" s="38">
        <f>W14/درآمد!$F$12*100</f>
        <v>24.367724670072597</v>
      </c>
    </row>
    <row r="15" spans="1:29" ht="21.75" customHeight="1" x14ac:dyDescent="0.2">
      <c r="A15" s="118" t="s">
        <v>29</v>
      </c>
      <c r="B15" s="118"/>
      <c r="C15" s="118"/>
      <c r="D15" s="118"/>
      <c r="F15" s="15">
        <v>0</v>
      </c>
      <c r="G15" s="14"/>
      <c r="H15" s="25">
        <v>-790875931231</v>
      </c>
      <c r="I15" s="24"/>
      <c r="J15" s="25">
        <v>0</v>
      </c>
      <c r="K15" s="24"/>
      <c r="L15" s="25">
        <v>-790875931230</v>
      </c>
      <c r="M15" s="14"/>
      <c r="N15" s="38">
        <f>L15/درآمد!$F$12*100</f>
        <v>430.51625160042056</v>
      </c>
      <c r="O15" s="14"/>
      <c r="P15" s="25">
        <v>0</v>
      </c>
      <c r="Q15" s="24"/>
      <c r="R15" s="133">
        <v>-753216751990</v>
      </c>
      <c r="S15" s="133"/>
      <c r="T15" s="24"/>
      <c r="U15" s="25">
        <v>18596649645</v>
      </c>
      <c r="V15" s="24"/>
      <c r="W15" s="25">
        <v>-734620102345</v>
      </c>
      <c r="X15" s="14"/>
      <c r="Y15" s="38">
        <f>W15/درآمد!$F$12*100</f>
        <v>399.89318213290181</v>
      </c>
    </row>
    <row r="16" spans="1:29" ht="21.75" customHeight="1" x14ac:dyDescent="0.2">
      <c r="A16" s="118" t="s">
        <v>22</v>
      </c>
      <c r="B16" s="118"/>
      <c r="C16" s="118"/>
      <c r="D16" s="118"/>
      <c r="F16" s="15">
        <v>0</v>
      </c>
      <c r="G16" s="14"/>
      <c r="H16" s="25">
        <v>-23575248273</v>
      </c>
      <c r="I16" s="24"/>
      <c r="J16" s="25">
        <v>0</v>
      </c>
      <c r="K16" s="24"/>
      <c r="L16" s="25">
        <v>-23575248272</v>
      </c>
      <c r="M16" s="14"/>
      <c r="N16" s="38">
        <f>L16/درآمد!$F$12*100</f>
        <v>12.833273988785832</v>
      </c>
      <c r="O16" s="14"/>
      <c r="P16" s="25">
        <v>0</v>
      </c>
      <c r="Q16" s="24"/>
      <c r="R16" s="133">
        <v>-444498090780</v>
      </c>
      <c r="S16" s="133"/>
      <c r="T16" s="24"/>
      <c r="U16" s="25">
        <v>-2320513609</v>
      </c>
      <c r="V16" s="24"/>
      <c r="W16" s="25">
        <v>-446818604389</v>
      </c>
      <c r="X16" s="14"/>
      <c r="Y16" s="38">
        <f>W16/درآمد!$F$12*100</f>
        <v>243.22736741743279</v>
      </c>
    </row>
    <row r="17" spans="1:27" ht="21.75" customHeight="1" x14ac:dyDescent="0.2">
      <c r="A17" s="118" t="s">
        <v>24</v>
      </c>
      <c r="B17" s="118"/>
      <c r="C17" s="118"/>
      <c r="D17" s="118"/>
      <c r="F17" s="15">
        <v>0</v>
      </c>
      <c r="G17" s="14"/>
      <c r="H17" s="25">
        <v>-1000159181242</v>
      </c>
      <c r="I17" s="24"/>
      <c r="J17" s="25">
        <v>0</v>
      </c>
      <c r="K17" s="24"/>
      <c r="L17" s="25">
        <v>-1000159181241</v>
      </c>
      <c r="M17" s="14"/>
      <c r="N17" s="38">
        <f>L17/درآمد!$F$12*100</f>
        <v>544.44036631884774</v>
      </c>
      <c r="O17" s="14"/>
      <c r="P17" s="25">
        <v>4002967681300</v>
      </c>
      <c r="Q17" s="24"/>
      <c r="R17" s="133">
        <v>-2863645379808</v>
      </c>
      <c r="S17" s="133"/>
      <c r="T17" s="24"/>
      <c r="U17" s="25">
        <v>28559077803</v>
      </c>
      <c r="V17" s="24"/>
      <c r="W17" s="25">
        <v>1167881379295</v>
      </c>
      <c r="X17" s="14"/>
      <c r="Y17" s="38">
        <f>W17/درآمد!$F$12*100</f>
        <v>-635.74056798776462</v>
      </c>
      <c r="AA17" s="110"/>
    </row>
    <row r="18" spans="1:27" ht="21.75" customHeight="1" x14ac:dyDescent="0.2">
      <c r="A18" s="118" t="s">
        <v>20</v>
      </c>
      <c r="B18" s="118"/>
      <c r="C18" s="118"/>
      <c r="D18" s="118"/>
      <c r="F18" s="15">
        <v>0</v>
      </c>
      <c r="G18" s="14"/>
      <c r="H18" s="25">
        <v>-42600038971</v>
      </c>
      <c r="I18" s="24"/>
      <c r="J18" s="25">
        <v>0</v>
      </c>
      <c r="K18" s="24"/>
      <c r="L18" s="25">
        <v>-42600038970</v>
      </c>
      <c r="M18" s="14"/>
      <c r="N18" s="38">
        <f>L18/درآمد!$F$12*100</f>
        <v>23.189489490308762</v>
      </c>
      <c r="O18" s="14"/>
      <c r="P18" s="25">
        <v>54094400803</v>
      </c>
      <c r="Q18" s="24"/>
      <c r="R18" s="133">
        <v>-53041898988</v>
      </c>
      <c r="S18" s="133"/>
      <c r="T18" s="24"/>
      <c r="U18" s="25">
        <v>-668087966</v>
      </c>
      <c r="V18" s="24"/>
      <c r="W18" s="25">
        <v>384413849</v>
      </c>
      <c r="X18" s="14"/>
      <c r="Y18" s="38">
        <f>W18/درآمد!$F$12*100</f>
        <v>-0.209257106961624</v>
      </c>
    </row>
    <row r="19" spans="1:27" ht="21.75" customHeight="1" x14ac:dyDescent="0.2">
      <c r="A19" s="118" t="s">
        <v>34</v>
      </c>
      <c r="B19" s="118"/>
      <c r="C19" s="118"/>
      <c r="D19" s="118"/>
      <c r="F19" s="15">
        <v>0</v>
      </c>
      <c r="G19" s="14"/>
      <c r="H19" s="25">
        <v>-1397408842</v>
      </c>
      <c r="I19" s="24"/>
      <c r="J19" s="25">
        <v>0</v>
      </c>
      <c r="K19" s="24"/>
      <c r="L19" s="25">
        <v>-1397408841</v>
      </c>
      <c r="M19" s="14"/>
      <c r="N19" s="38">
        <f>L19/درآمد!$F$12*100</f>
        <v>0.76068469455754695</v>
      </c>
      <c r="O19" s="14"/>
      <c r="P19" s="25">
        <v>122043638</v>
      </c>
      <c r="Q19" s="24"/>
      <c r="R19" s="133">
        <v>78619113</v>
      </c>
      <c r="S19" s="133"/>
      <c r="T19" s="24"/>
      <c r="U19" s="25">
        <v>0</v>
      </c>
      <c r="V19" s="24"/>
      <c r="W19" s="25">
        <v>200662751</v>
      </c>
      <c r="X19" s="14"/>
      <c r="Y19" s="38">
        <f>W19/درآمد!$F$12*100</f>
        <v>-0.10923151405302445</v>
      </c>
    </row>
    <row r="20" spans="1:27" ht="21.75" customHeight="1" x14ac:dyDescent="0.2">
      <c r="A20" s="118" t="s">
        <v>27</v>
      </c>
      <c r="B20" s="118"/>
      <c r="C20" s="118"/>
      <c r="D20" s="118"/>
      <c r="F20" s="15">
        <v>0</v>
      </c>
      <c r="G20" s="14"/>
      <c r="H20" s="25">
        <v>-4935751256</v>
      </c>
      <c r="I20" s="24"/>
      <c r="J20" s="25">
        <v>0</v>
      </c>
      <c r="K20" s="24"/>
      <c r="L20" s="25">
        <v>-4935751255</v>
      </c>
      <c r="M20" s="14"/>
      <c r="N20" s="38">
        <f>L20/درآمد!$F$12*100</f>
        <v>2.6867945340426713</v>
      </c>
      <c r="O20" s="14"/>
      <c r="P20" s="25">
        <v>9981916920</v>
      </c>
      <c r="Q20" s="24"/>
      <c r="R20" s="133">
        <v>-19177450191</v>
      </c>
      <c r="S20" s="133"/>
      <c r="T20" s="24"/>
      <c r="U20" s="25">
        <v>0</v>
      </c>
      <c r="V20" s="24"/>
      <c r="W20" s="25">
        <v>-9195533271</v>
      </c>
      <c r="X20" s="14"/>
      <c r="Y20" s="38">
        <f>W20/درآمد!$F$12*100</f>
        <v>5.0056227013268169</v>
      </c>
    </row>
    <row r="21" spans="1:27" ht="21.75" customHeight="1" x14ac:dyDescent="0.2">
      <c r="A21" s="118" t="s">
        <v>33</v>
      </c>
      <c r="B21" s="118"/>
      <c r="C21" s="118"/>
      <c r="D21" s="118"/>
      <c r="F21" s="15">
        <v>0</v>
      </c>
      <c r="G21" s="14"/>
      <c r="H21" s="25">
        <v>-253991482023</v>
      </c>
      <c r="I21" s="24"/>
      <c r="J21" s="25">
        <v>0</v>
      </c>
      <c r="K21" s="24"/>
      <c r="L21" s="25">
        <v>-253991482022</v>
      </c>
      <c r="M21" s="14"/>
      <c r="N21" s="38">
        <f>L21/درآمد!$F$12*100</f>
        <v>138.26120692342448</v>
      </c>
      <c r="O21" s="14"/>
      <c r="P21" s="25">
        <v>861534044000</v>
      </c>
      <c r="Q21" s="24"/>
      <c r="R21" s="133">
        <v>-1669626030928</v>
      </c>
      <c r="S21" s="133"/>
      <c r="T21" s="24"/>
      <c r="U21" s="25">
        <v>0</v>
      </c>
      <c r="V21" s="24"/>
      <c r="W21" s="25">
        <v>-808091986928</v>
      </c>
      <c r="X21" s="14"/>
      <c r="Y21" s="38">
        <f>W21/درآمد!$F$12*100</f>
        <v>439.88787548448533</v>
      </c>
    </row>
    <row r="22" spans="1:27" ht="21.75" customHeight="1" x14ac:dyDescent="0.2">
      <c r="A22" s="118" t="s">
        <v>32</v>
      </c>
      <c r="B22" s="118"/>
      <c r="C22" s="118"/>
      <c r="D22" s="118"/>
      <c r="F22" s="15">
        <v>0</v>
      </c>
      <c r="G22" s="14"/>
      <c r="H22" s="25">
        <v>-182727509090</v>
      </c>
      <c r="I22" s="24"/>
      <c r="J22" s="25">
        <v>0</v>
      </c>
      <c r="K22" s="24"/>
      <c r="L22" s="25">
        <v>-182727509089</v>
      </c>
      <c r="M22" s="14"/>
      <c r="N22" s="38">
        <f>L22/درآمد!$F$12*100</f>
        <v>99.468398481835109</v>
      </c>
      <c r="O22" s="14"/>
      <c r="P22" s="25">
        <v>328104652650</v>
      </c>
      <c r="Q22" s="24"/>
      <c r="R22" s="133">
        <v>-713636891192</v>
      </c>
      <c r="S22" s="133"/>
      <c r="T22" s="24"/>
      <c r="U22" s="25">
        <v>0</v>
      </c>
      <c r="V22" s="24"/>
      <c r="W22" s="25">
        <v>-385532238542</v>
      </c>
      <c r="X22" s="14"/>
      <c r="Y22" s="38">
        <f>W22/درآمد!$F$12*100</f>
        <v>209.86590646409729</v>
      </c>
    </row>
    <row r="23" spans="1:27" ht="21.75" customHeight="1" x14ac:dyDescent="0.2">
      <c r="A23" s="118" t="s">
        <v>28</v>
      </c>
      <c r="B23" s="118"/>
      <c r="C23" s="118"/>
      <c r="D23" s="118"/>
      <c r="F23" s="15">
        <v>0</v>
      </c>
      <c r="G23" s="14"/>
      <c r="H23" s="25">
        <v>229910043</v>
      </c>
      <c r="I23" s="24"/>
      <c r="J23" s="25">
        <v>0</v>
      </c>
      <c r="K23" s="24"/>
      <c r="L23" s="25">
        <v>229910043</v>
      </c>
      <c r="M23" s="14"/>
      <c r="N23" s="38">
        <f>L23/درآمد!$F$12*100</f>
        <v>-0.12515238611916546</v>
      </c>
      <c r="O23" s="14"/>
      <c r="P23" s="25">
        <v>0</v>
      </c>
      <c r="Q23" s="24"/>
      <c r="R23" s="133">
        <v>-17378018007</v>
      </c>
      <c r="S23" s="133"/>
      <c r="T23" s="24"/>
      <c r="U23" s="25">
        <v>0</v>
      </c>
      <c r="V23" s="24"/>
      <c r="W23" s="25">
        <v>-17378018007</v>
      </c>
      <c r="X23" s="14"/>
      <c r="Y23" s="38">
        <f>W23/درآمد!$F$12*100</f>
        <v>9.459788668726727</v>
      </c>
    </row>
    <row r="24" spans="1:27" ht="21.75" customHeight="1" x14ac:dyDescent="0.2">
      <c r="A24" s="134" t="s">
        <v>23</v>
      </c>
      <c r="B24" s="134"/>
      <c r="C24" s="134"/>
      <c r="D24" s="134"/>
      <c r="F24" s="52">
        <v>0</v>
      </c>
      <c r="G24" s="14"/>
      <c r="H24" s="99">
        <v>1847594920</v>
      </c>
      <c r="I24" s="24"/>
      <c r="J24" s="99">
        <v>0</v>
      </c>
      <c r="K24" s="24"/>
      <c r="L24" s="99">
        <v>1847594920</v>
      </c>
      <c r="M24" s="14"/>
      <c r="N24" s="38">
        <f>L24/درآمد!$F$12*100</f>
        <v>-1.0057451592910565</v>
      </c>
      <c r="O24" s="14"/>
      <c r="P24" s="99">
        <v>0</v>
      </c>
      <c r="Q24" s="24"/>
      <c r="R24" s="133">
        <v>-45354171019</v>
      </c>
      <c r="S24" s="135"/>
      <c r="T24" s="24"/>
      <c r="U24" s="99">
        <v>0</v>
      </c>
      <c r="V24" s="24"/>
      <c r="W24" s="99">
        <v>-45354171019</v>
      </c>
      <c r="X24" s="14"/>
      <c r="Y24" s="38">
        <f>W24/درآمد!$F$12*100</f>
        <v>24.688711503936137</v>
      </c>
    </row>
    <row r="25" spans="1:27" ht="21.75" customHeight="1" x14ac:dyDescent="0.2">
      <c r="A25" s="118" t="s">
        <v>190</v>
      </c>
      <c r="B25" s="118"/>
      <c r="C25" s="118"/>
      <c r="D25" s="118"/>
      <c r="F25" s="52">
        <v>0</v>
      </c>
      <c r="G25" s="14"/>
      <c r="H25" s="99">
        <f>'درآمد ناشی از تغییر قیمت اوراق'!I32</f>
        <v>-28824280</v>
      </c>
      <c r="I25" s="24"/>
      <c r="J25" s="99">
        <v>0</v>
      </c>
      <c r="K25" s="24"/>
      <c r="L25" s="99">
        <f>J25+H25+F25</f>
        <v>-28824280</v>
      </c>
      <c r="M25" s="14"/>
      <c r="N25" s="38">
        <f>L25/درآمد!$F$12*100</f>
        <v>1.569060391227424E-2</v>
      </c>
      <c r="O25" s="14"/>
      <c r="P25" s="99">
        <v>0</v>
      </c>
      <c r="Q25" s="24"/>
      <c r="R25" s="25"/>
      <c r="S25" s="99" cm="1">
        <f t="array" ref="S25:T25">'درآمد ناشی از تغییر قیمت اوراق'!Q32:R32</f>
        <v>208585624</v>
      </c>
      <c r="T25" s="24">
        <v>0</v>
      </c>
      <c r="U25" s="99">
        <v>0</v>
      </c>
      <c r="V25" s="24"/>
      <c r="W25" s="99">
        <f>U25+S25+P25</f>
        <v>208585624</v>
      </c>
      <c r="X25" s="14"/>
      <c r="Y25" s="38">
        <f>W25/درآمد!$F$12*100</f>
        <v>-0.1135443594073664</v>
      </c>
    </row>
    <row r="26" spans="1:27" ht="21.75" customHeight="1" x14ac:dyDescent="0.2">
      <c r="A26" s="118" t="s">
        <v>191</v>
      </c>
      <c r="B26" s="118"/>
      <c r="C26" s="118"/>
      <c r="D26" s="118"/>
      <c r="F26" s="52">
        <v>0</v>
      </c>
      <c r="G26" s="14"/>
      <c r="H26" s="99">
        <f>'درآمد ناشی از تغییر قیمت اوراق'!I33</f>
        <v>361581194</v>
      </c>
      <c r="I26" s="24"/>
      <c r="J26" s="99">
        <v>0</v>
      </c>
      <c r="K26" s="24"/>
      <c r="L26" s="99">
        <f t="shared" ref="L26:L81" si="0">J26+H26+F26</f>
        <v>361581194</v>
      </c>
      <c r="M26" s="14"/>
      <c r="N26" s="38">
        <f>L26/درآمد!$F$12*100</f>
        <v>-0.1968280663794964</v>
      </c>
      <c r="O26" s="14"/>
      <c r="P26" s="99">
        <v>0</v>
      </c>
      <c r="Q26" s="24"/>
      <c r="R26" s="25"/>
      <c r="S26" s="99" cm="1">
        <f t="array" ref="S26:T26">'درآمد ناشی از تغییر قیمت اوراق'!Q33:R33</f>
        <v>209426901</v>
      </c>
      <c r="T26" s="24">
        <v>0</v>
      </c>
      <c r="U26" s="99">
        <v>0</v>
      </c>
      <c r="V26" s="24"/>
      <c r="W26" s="99">
        <f t="shared" ref="W26:W81" si="1">U26+S26+P26</f>
        <v>209426901</v>
      </c>
      <c r="X26" s="14"/>
      <c r="Y26" s="38">
        <f>W26/درآمد!$F$12*100</f>
        <v>-0.11400231166801286</v>
      </c>
    </row>
    <row r="27" spans="1:27" ht="21.75" customHeight="1" x14ac:dyDescent="0.2">
      <c r="A27" s="118" t="s">
        <v>192</v>
      </c>
      <c r="B27" s="118"/>
      <c r="C27" s="118"/>
      <c r="D27" s="118"/>
      <c r="F27" s="52">
        <v>0</v>
      </c>
      <c r="G27" s="14"/>
      <c r="H27" s="99">
        <f>'درآمد ناشی از تغییر قیمت اوراق'!I34</f>
        <v>-174814748</v>
      </c>
      <c r="I27" s="24"/>
      <c r="J27" s="99">
        <v>0</v>
      </c>
      <c r="K27" s="24"/>
      <c r="L27" s="99">
        <f t="shared" si="0"/>
        <v>-174814748</v>
      </c>
      <c r="M27" s="14"/>
      <c r="N27" s="38">
        <f>L27/درآمد!$F$12*100</f>
        <v>9.5161057583815975E-2</v>
      </c>
      <c r="O27" s="14"/>
      <c r="P27" s="99">
        <v>0</v>
      </c>
      <c r="Q27" s="24"/>
      <c r="R27" s="25"/>
      <c r="S27" s="99" cm="1">
        <f t="array" ref="S27:T27">'درآمد ناشی از تغییر قیمت اوراق'!Q34:R34</f>
        <v>-306555387</v>
      </c>
      <c r="T27" s="24">
        <v>0</v>
      </c>
      <c r="U27" s="99">
        <v>0</v>
      </c>
      <c r="V27" s="24"/>
      <c r="W27" s="99">
        <f t="shared" si="1"/>
        <v>-306555387</v>
      </c>
      <c r="X27" s="14"/>
      <c r="Y27" s="38">
        <f>W27/درآمد!$F$12*100</f>
        <v>0.16687456389512395</v>
      </c>
    </row>
    <row r="28" spans="1:27" ht="21.75" customHeight="1" x14ac:dyDescent="0.2">
      <c r="A28" s="118" t="s">
        <v>187</v>
      </c>
      <c r="B28" s="118"/>
      <c r="C28" s="118"/>
      <c r="D28" s="118"/>
      <c r="F28" s="52">
        <v>0</v>
      </c>
      <c r="G28" s="14"/>
      <c r="H28" s="99">
        <f>'درآمد ناشی از تغییر قیمت اوراق'!I35</f>
        <v>-549873046</v>
      </c>
      <c r="I28" s="24"/>
      <c r="J28" s="99">
        <v>0</v>
      </c>
      <c r="K28" s="24"/>
      <c r="L28" s="99">
        <f t="shared" si="0"/>
        <v>-549873046</v>
      </c>
      <c r="M28" s="14"/>
      <c r="N28" s="38">
        <f>L28/درآمد!$F$12*100</f>
        <v>0.29932543559879909</v>
      </c>
      <c r="O28" s="14"/>
      <c r="P28" s="99">
        <v>0</v>
      </c>
      <c r="Q28" s="24"/>
      <c r="R28" s="25"/>
      <c r="S28" s="99" cm="1">
        <f t="array" ref="S28:T28">'درآمد ناشی از تغییر قیمت اوراق'!Q35:R35</f>
        <v>-1995346155</v>
      </c>
      <c r="T28" s="24">
        <v>0</v>
      </c>
      <c r="U28" s="99">
        <v>0</v>
      </c>
      <c r="V28" s="24"/>
      <c r="W28" s="99">
        <f t="shared" si="1"/>
        <v>-1995346155</v>
      </c>
      <c r="X28" s="14"/>
      <c r="Y28" s="38">
        <f>W28/درآمد!$F$12*100</f>
        <v>1.0861740930210351</v>
      </c>
    </row>
    <row r="29" spans="1:27" ht="21.75" customHeight="1" x14ac:dyDescent="0.2">
      <c r="A29" s="118" t="s">
        <v>193</v>
      </c>
      <c r="B29" s="118"/>
      <c r="C29" s="118"/>
      <c r="D29" s="118"/>
      <c r="F29" s="52">
        <v>0</v>
      </c>
      <c r="G29" s="14"/>
      <c r="H29" s="99">
        <f>'درآمد ناشی از تغییر قیمت اوراق'!I36</f>
        <v>32562429</v>
      </c>
      <c r="I29" s="24"/>
      <c r="J29" s="99">
        <v>0</v>
      </c>
      <c r="K29" s="24"/>
      <c r="L29" s="99">
        <f t="shared" si="0"/>
        <v>32562429</v>
      </c>
      <c r="M29" s="14"/>
      <c r="N29" s="38">
        <f>L29/درآمد!$F$12*100</f>
        <v>-1.7725479209213628E-2</v>
      </c>
      <c r="O29" s="14"/>
      <c r="P29" s="99">
        <v>0</v>
      </c>
      <c r="Q29" s="24"/>
      <c r="R29" s="25"/>
      <c r="S29" s="99" cm="1">
        <f t="array" ref="S29:T29">'درآمد ناشی از تغییر قیمت اوراق'!Q36:R36</f>
        <v>51959919</v>
      </c>
      <c r="T29" s="24">
        <v>0</v>
      </c>
      <c r="U29" s="99">
        <v>0</v>
      </c>
      <c r="V29" s="24"/>
      <c r="W29" s="99">
        <f t="shared" si="1"/>
        <v>51959919</v>
      </c>
      <c r="X29" s="14"/>
      <c r="Y29" s="38">
        <f>W29/درآمد!$F$12*100</f>
        <v>-2.8284574960514283E-2</v>
      </c>
    </row>
    <row r="30" spans="1:27" ht="21.75" customHeight="1" x14ac:dyDescent="0.2">
      <c r="A30" s="118" t="s">
        <v>194</v>
      </c>
      <c r="B30" s="118"/>
      <c r="C30" s="118"/>
      <c r="D30" s="118"/>
      <c r="F30" s="52">
        <v>0</v>
      </c>
      <c r="G30" s="14"/>
      <c r="H30" s="99">
        <f>'درآمد ناشی از تغییر قیمت اوراق'!I37</f>
        <v>784193</v>
      </c>
      <c r="I30" s="24"/>
      <c r="J30" s="99">
        <v>0</v>
      </c>
      <c r="K30" s="24"/>
      <c r="L30" s="99">
        <f t="shared" si="0"/>
        <v>784193</v>
      </c>
      <c r="M30" s="14"/>
      <c r="N30" s="38">
        <f>L30/درآمد!$F$12*100</f>
        <v>-4.2687837315548118E-4</v>
      </c>
      <c r="O30" s="14"/>
      <c r="P30" s="99">
        <v>0</v>
      </c>
      <c r="Q30" s="24"/>
      <c r="R30" s="25"/>
      <c r="S30" s="99" cm="1">
        <f t="array" ref="S30:T30">'درآمد ناشی از تغییر قیمت اوراق'!Q37:R37</f>
        <v>797468</v>
      </c>
      <c r="T30" s="24">
        <v>0</v>
      </c>
      <c r="U30" s="99">
        <v>0</v>
      </c>
      <c r="V30" s="24"/>
      <c r="W30" s="99">
        <f t="shared" si="1"/>
        <v>797468</v>
      </c>
      <c r="X30" s="14"/>
      <c r="Y30" s="38">
        <f>W30/درآمد!$F$12*100</f>
        <v>-4.3410466872766693E-4</v>
      </c>
    </row>
    <row r="31" spans="1:27" ht="21.75" customHeight="1" x14ac:dyDescent="0.2">
      <c r="A31" s="118" t="s">
        <v>195</v>
      </c>
      <c r="B31" s="118"/>
      <c r="C31" s="118"/>
      <c r="D31" s="118"/>
      <c r="F31" s="52">
        <v>0</v>
      </c>
      <c r="G31" s="14"/>
      <c r="H31" s="99">
        <f>'درآمد ناشی از تغییر قیمت اوراق'!I38</f>
        <v>-3990879</v>
      </c>
      <c r="I31" s="24"/>
      <c r="J31" s="99">
        <v>0</v>
      </c>
      <c r="K31" s="24"/>
      <c r="L31" s="99">
        <f t="shared" si="0"/>
        <v>-3990879</v>
      </c>
      <c r="M31" s="14"/>
      <c r="N31" s="38">
        <f>L31/درآمد!$F$12*100</f>
        <v>2.1724498114372016E-3</v>
      </c>
      <c r="O31" s="14"/>
      <c r="P31" s="99">
        <v>0</v>
      </c>
      <c r="Q31" s="24"/>
      <c r="R31" s="25"/>
      <c r="S31" s="99" cm="1">
        <f t="array" ref="S31:T31">'درآمد ناشی از تغییر قیمت اوراق'!Q38:R38</f>
        <v>-3620923</v>
      </c>
      <c r="T31" s="24">
        <v>0</v>
      </c>
      <c r="U31" s="99">
        <v>0</v>
      </c>
      <c r="V31" s="24"/>
      <c r="W31" s="99">
        <f t="shared" si="1"/>
        <v>-3620923</v>
      </c>
      <c r="X31" s="14"/>
      <c r="Y31" s="38">
        <f>W31/درآمد!$F$12*100</f>
        <v>1.9710628882956931E-3</v>
      </c>
    </row>
    <row r="32" spans="1:27" ht="21.75" customHeight="1" x14ac:dyDescent="0.2">
      <c r="A32" s="118" t="s">
        <v>196</v>
      </c>
      <c r="B32" s="118"/>
      <c r="C32" s="118"/>
      <c r="D32" s="118"/>
      <c r="F32" s="52">
        <v>0</v>
      </c>
      <c r="G32" s="14"/>
      <c r="H32" s="99">
        <f>'درآمد ناشی از تغییر قیمت اوراق'!I39</f>
        <v>151633657</v>
      </c>
      <c r="I32" s="24"/>
      <c r="J32" s="99">
        <v>0</v>
      </c>
      <c r="K32" s="24"/>
      <c r="L32" s="99">
        <f t="shared" si="0"/>
        <v>151633657</v>
      </c>
      <c r="M32" s="14"/>
      <c r="N32" s="38">
        <f>L32/درآمد!$F$12*100</f>
        <v>-8.2542344570502718E-2</v>
      </c>
      <c r="O32" s="14"/>
      <c r="P32" s="99">
        <v>0</v>
      </c>
      <c r="Q32" s="24"/>
      <c r="R32" s="25"/>
      <c r="S32" s="99" cm="1">
        <f t="array" ref="S32:T32">'درآمد ناشی از تغییر قیمت اوراق'!Q39:R39</f>
        <v>160552959</v>
      </c>
      <c r="T32" s="24">
        <v>0</v>
      </c>
      <c r="U32" s="99">
        <v>0</v>
      </c>
      <c r="V32" s="24"/>
      <c r="W32" s="99">
        <f t="shared" si="1"/>
        <v>160552959</v>
      </c>
      <c r="X32" s="14"/>
      <c r="Y32" s="38">
        <f>W32/درآمد!$F$12*100</f>
        <v>-8.7397599753145802E-2</v>
      </c>
    </row>
    <row r="33" spans="1:25" ht="21.75" customHeight="1" x14ac:dyDescent="0.2">
      <c r="A33" s="118" t="s">
        <v>197</v>
      </c>
      <c r="B33" s="118"/>
      <c r="C33" s="118"/>
      <c r="D33" s="118"/>
      <c r="F33" s="52">
        <v>0</v>
      </c>
      <c r="G33" s="14"/>
      <c r="H33" s="99">
        <f>'درآمد ناشی از تغییر قیمت اوراق'!I40</f>
        <v>0</v>
      </c>
      <c r="I33" s="24"/>
      <c r="J33" s="99">
        <v>0</v>
      </c>
      <c r="K33" s="24"/>
      <c r="L33" s="99">
        <f t="shared" si="0"/>
        <v>0</v>
      </c>
      <c r="M33" s="14"/>
      <c r="N33" s="38">
        <f>L33/درآمد!$F$12*100</f>
        <v>0</v>
      </c>
      <c r="O33" s="14"/>
      <c r="P33" s="99">
        <v>0</v>
      </c>
      <c r="Q33" s="24"/>
      <c r="R33" s="25"/>
      <c r="S33" s="99" cm="1">
        <f t="array" ref="S33:T33">'درآمد ناشی از تغییر قیمت اوراق'!Q40:R40</f>
        <v>1812</v>
      </c>
      <c r="T33" s="24">
        <v>0</v>
      </c>
      <c r="U33" s="99">
        <v>0</v>
      </c>
      <c r="V33" s="24"/>
      <c r="W33" s="99">
        <f t="shared" si="1"/>
        <v>1812</v>
      </c>
      <c r="X33" s="14"/>
      <c r="Y33" s="38">
        <f>W33/درآمد!$F$12*100</f>
        <v>-9.8636893233901853E-7</v>
      </c>
    </row>
    <row r="34" spans="1:25" ht="21.75" customHeight="1" x14ac:dyDescent="0.2">
      <c r="A34" s="118" t="s">
        <v>198</v>
      </c>
      <c r="B34" s="118"/>
      <c r="C34" s="118"/>
      <c r="D34" s="118"/>
      <c r="F34" s="52">
        <v>0</v>
      </c>
      <c r="G34" s="14"/>
      <c r="H34" s="99">
        <f>'درآمد ناشی از تغییر قیمت اوراق'!I41</f>
        <v>-978990598</v>
      </c>
      <c r="I34" s="24"/>
      <c r="J34" s="99">
        <v>0</v>
      </c>
      <c r="K34" s="24"/>
      <c r="L34" s="99">
        <f t="shared" si="0"/>
        <v>-978990598</v>
      </c>
      <c r="M34" s="14"/>
      <c r="N34" s="38">
        <f>L34/درآمد!$F$12*100</f>
        <v>0.53291716938145539</v>
      </c>
      <c r="O34" s="14"/>
      <c r="P34" s="99">
        <v>0</v>
      </c>
      <c r="Q34" s="24"/>
      <c r="R34" s="25"/>
      <c r="S34" s="99" cm="1">
        <f t="array" ref="S34:T34">'درآمد ناشی از تغییر قیمت اوراق'!Q41:R41</f>
        <v>-1993382183</v>
      </c>
      <c r="T34" s="24">
        <v>0</v>
      </c>
      <c r="U34" s="99">
        <v>0</v>
      </c>
      <c r="V34" s="24"/>
      <c r="W34" s="99">
        <f t="shared" si="1"/>
        <v>-1993382183</v>
      </c>
      <c r="X34" s="14"/>
      <c r="Y34" s="38">
        <f>W34/درآمد!$F$12*100</f>
        <v>1.0851049975658564</v>
      </c>
    </row>
    <row r="35" spans="1:25" ht="21.75" customHeight="1" x14ac:dyDescent="0.2">
      <c r="A35" s="118" t="s">
        <v>186</v>
      </c>
      <c r="B35" s="118"/>
      <c r="C35" s="118"/>
      <c r="D35" s="118"/>
      <c r="F35" s="52">
        <v>0</v>
      </c>
      <c r="G35" s="14"/>
      <c r="H35" s="99">
        <f>'درآمد ناشی از تغییر قیمت اوراق'!I42</f>
        <v>1785013290</v>
      </c>
      <c r="I35" s="24"/>
      <c r="J35" s="99">
        <v>0</v>
      </c>
      <c r="K35" s="24"/>
      <c r="L35" s="99">
        <f t="shared" si="0"/>
        <v>1785013290</v>
      </c>
      <c r="M35" s="14"/>
      <c r="N35" s="38">
        <f>L35/درآمد!$F$12*100</f>
        <v>-0.97167861648358655</v>
      </c>
      <c r="O35" s="14"/>
      <c r="P35" s="99">
        <v>0</v>
      </c>
      <c r="Q35" s="24"/>
      <c r="R35" s="25"/>
      <c r="S35" s="99" cm="1">
        <f t="array" ref="S35:T35">'درآمد ناشی از تغییر قیمت اوراق'!Q42:R42</f>
        <v>48721290</v>
      </c>
      <c r="T35" s="24">
        <v>0</v>
      </c>
      <c r="U35" s="99">
        <v>0</v>
      </c>
      <c r="V35" s="24"/>
      <c r="W35" s="99">
        <f t="shared" si="1"/>
        <v>48721290</v>
      </c>
      <c r="X35" s="14"/>
      <c r="Y35" s="38">
        <f>W35/درآمد!$F$12*100</f>
        <v>-2.6521615231500938E-2</v>
      </c>
    </row>
    <row r="36" spans="1:25" ht="21.75" customHeight="1" x14ac:dyDescent="0.2">
      <c r="A36" s="118" t="s">
        <v>199</v>
      </c>
      <c r="B36" s="118"/>
      <c r="C36" s="118"/>
      <c r="D36" s="118"/>
      <c r="F36" s="52">
        <v>0</v>
      </c>
      <c r="G36" s="14"/>
      <c r="H36" s="99">
        <f>'درآمد ناشی از تغییر قیمت اوراق'!I43</f>
        <v>19477919</v>
      </c>
      <c r="I36" s="24"/>
      <c r="J36" s="99">
        <v>0</v>
      </c>
      <c r="K36" s="24"/>
      <c r="L36" s="99">
        <f t="shared" si="0"/>
        <v>19477919</v>
      </c>
      <c r="M36" s="14"/>
      <c r="N36" s="38">
        <f>L36/درآمد!$F$12*100</f>
        <v>-1.0602877576278081E-2</v>
      </c>
      <c r="O36" s="14"/>
      <c r="P36" s="99">
        <v>0</v>
      </c>
      <c r="Q36" s="24"/>
      <c r="R36" s="25"/>
      <c r="S36" s="99" cm="1">
        <f t="array" ref="S36:T36">'درآمد ناشی از تغییر قیمت اوراق'!Q43:R43</f>
        <v>-63842488</v>
      </c>
      <c r="T36" s="24">
        <v>0</v>
      </c>
      <c r="U36" s="99">
        <v>0</v>
      </c>
      <c r="V36" s="24"/>
      <c r="W36" s="99">
        <f t="shared" si="1"/>
        <v>-63842488</v>
      </c>
      <c r="X36" s="14"/>
      <c r="Y36" s="38">
        <f>W36/درآمد!$F$12*100</f>
        <v>3.4752895544385536E-2</v>
      </c>
    </row>
    <row r="37" spans="1:25" ht="21.75" customHeight="1" x14ac:dyDescent="0.2">
      <c r="A37" s="118" t="s">
        <v>200</v>
      </c>
      <c r="B37" s="118"/>
      <c r="C37" s="118"/>
      <c r="D37" s="118"/>
      <c r="F37" s="52">
        <v>0</v>
      </c>
      <c r="G37" s="14"/>
      <c r="H37" s="99">
        <f>'درآمد ناشی از تغییر قیمت اوراق'!I44</f>
        <v>0</v>
      </c>
      <c r="I37" s="24"/>
      <c r="J37" s="99">
        <v>0</v>
      </c>
      <c r="K37" s="24"/>
      <c r="L37" s="99">
        <f t="shared" si="0"/>
        <v>0</v>
      </c>
      <c r="M37" s="14"/>
      <c r="N37" s="38">
        <f>L37/درآمد!$F$12*100</f>
        <v>0</v>
      </c>
      <c r="O37" s="14"/>
      <c r="P37" s="99">
        <v>0</v>
      </c>
      <c r="Q37" s="24"/>
      <c r="R37" s="25"/>
      <c r="S37" s="99" cm="1">
        <f t="array" ref="S37:T37">'درآمد ناشی از تغییر قیمت اوراق'!Q44:R44</f>
        <v>154500</v>
      </c>
      <c r="T37" s="24">
        <v>0</v>
      </c>
      <c r="U37" s="99">
        <v>0</v>
      </c>
      <c r="V37" s="24"/>
      <c r="W37" s="99">
        <f t="shared" si="1"/>
        <v>154500</v>
      </c>
      <c r="X37" s="14"/>
      <c r="Y37" s="38">
        <f>W37/درآمد!$F$12*100</f>
        <v>-8.4102649032217634E-5</v>
      </c>
    </row>
    <row r="38" spans="1:25" ht="21.75" customHeight="1" x14ac:dyDescent="0.2">
      <c r="A38" s="118" t="s">
        <v>201</v>
      </c>
      <c r="B38" s="118"/>
      <c r="C38" s="118"/>
      <c r="D38" s="118"/>
      <c r="F38" s="52">
        <v>0</v>
      </c>
      <c r="G38" s="14"/>
      <c r="H38" s="99">
        <f>'درآمد ناشی از تغییر قیمت اوراق'!I45</f>
        <v>60437685</v>
      </c>
      <c r="I38" s="24"/>
      <c r="J38" s="99">
        <v>0</v>
      </c>
      <c r="K38" s="24"/>
      <c r="L38" s="99">
        <f t="shared" si="0"/>
        <v>60437685</v>
      </c>
      <c r="M38" s="14"/>
      <c r="N38" s="38">
        <f>L38/درآمد!$F$12*100</f>
        <v>-3.2899478381066175E-2</v>
      </c>
      <c r="O38" s="14"/>
      <c r="P38" s="99">
        <v>0</v>
      </c>
      <c r="Q38" s="24"/>
      <c r="R38" s="25"/>
      <c r="S38" s="99" cm="1">
        <f t="array" ref="S38:T38">'درآمد ناشی از تغییر قیمت اوراق'!Q45:R45</f>
        <v>63373700</v>
      </c>
      <c r="T38" s="24">
        <v>0</v>
      </c>
      <c r="U38" s="99">
        <v>0</v>
      </c>
      <c r="V38" s="24"/>
      <c r="W38" s="99">
        <f t="shared" si="1"/>
        <v>63373700</v>
      </c>
      <c r="X38" s="14"/>
      <c r="Y38" s="38">
        <f>W38/درآمد!$F$12*100</f>
        <v>-3.4497709054841751E-2</v>
      </c>
    </row>
    <row r="39" spans="1:25" ht="21.75" customHeight="1" x14ac:dyDescent="0.2">
      <c r="A39" s="118" t="s">
        <v>202</v>
      </c>
      <c r="B39" s="118"/>
      <c r="C39" s="118"/>
      <c r="D39" s="118"/>
      <c r="F39" s="52">
        <v>0</v>
      </c>
      <c r="G39" s="14"/>
      <c r="H39" s="99">
        <f>'درآمد ناشی از تغییر قیمت اوراق'!I46</f>
        <v>749232</v>
      </c>
      <c r="I39" s="24"/>
      <c r="J39" s="99">
        <v>0</v>
      </c>
      <c r="K39" s="24"/>
      <c r="L39" s="99">
        <f t="shared" si="0"/>
        <v>749232</v>
      </c>
      <c r="M39" s="14"/>
      <c r="N39" s="38">
        <f>L39/درآمد!$F$12*100</f>
        <v>-4.0784722291072159E-4</v>
      </c>
      <c r="O39" s="14"/>
      <c r="P39" s="99">
        <v>0</v>
      </c>
      <c r="Q39" s="24"/>
      <c r="R39" s="25"/>
      <c r="S39" s="99" cm="1">
        <f t="array" ref="S39:T39">'درآمد ناشی از تغییر قیمت اوراق'!Q46:R46</f>
        <v>2540397</v>
      </c>
      <c r="T39" s="24">
        <v>0</v>
      </c>
      <c r="U39" s="99">
        <v>0</v>
      </c>
      <c r="V39" s="24"/>
      <c r="W39" s="99">
        <f t="shared" si="1"/>
        <v>2540397</v>
      </c>
      <c r="X39" s="14"/>
      <c r="Y39" s="38">
        <f>W39/درآمد!$F$12*100</f>
        <v>-1.3828745455889875E-3</v>
      </c>
    </row>
    <row r="40" spans="1:25" ht="21.75" customHeight="1" x14ac:dyDescent="0.2">
      <c r="A40" s="118" t="s">
        <v>203</v>
      </c>
      <c r="B40" s="118"/>
      <c r="C40" s="118"/>
      <c r="D40" s="118"/>
      <c r="F40" s="52">
        <v>0</v>
      </c>
      <c r="G40" s="14"/>
      <c r="H40" s="99">
        <f>'درآمد ناشی از تغییر قیمت اوراق'!I47</f>
        <v>39958800</v>
      </c>
      <c r="I40" s="24"/>
      <c r="J40" s="99">
        <v>0</v>
      </c>
      <c r="K40" s="24"/>
      <c r="L40" s="99">
        <f t="shared" si="0"/>
        <v>39958800</v>
      </c>
      <c r="M40" s="14"/>
      <c r="N40" s="38">
        <f>L40/درآمد!$F$12*100</f>
        <v>-2.1751721243680116E-2</v>
      </c>
      <c r="O40" s="14"/>
      <c r="P40" s="99">
        <v>0</v>
      </c>
      <c r="Q40" s="24"/>
      <c r="R40" s="25"/>
      <c r="S40" s="99" cm="1">
        <f t="array" ref="S40:T40">'درآمد ناشی از تغییر قیمت اوراق'!Q47:R47</f>
        <v>40947600</v>
      </c>
      <c r="T40" s="24">
        <v>0</v>
      </c>
      <c r="U40" s="99">
        <v>0</v>
      </c>
      <c r="V40" s="24"/>
      <c r="W40" s="99">
        <f t="shared" si="1"/>
        <v>40947600</v>
      </c>
      <c r="X40" s="14"/>
      <c r="Y40" s="38">
        <f>W40/درآمد!$F$12*100</f>
        <v>-2.2289978197486311E-2</v>
      </c>
    </row>
    <row r="41" spans="1:25" ht="21.75" customHeight="1" x14ac:dyDescent="0.2">
      <c r="A41" s="118" t="s">
        <v>204</v>
      </c>
      <c r="B41" s="118"/>
      <c r="C41" s="118"/>
      <c r="D41" s="118"/>
      <c r="E41" s="40"/>
      <c r="F41" s="52">
        <v>0</v>
      </c>
      <c r="G41" s="100"/>
      <c r="H41" s="99">
        <f>'درآمد ناشی از تغییر قیمت اوراق'!I48</f>
        <v>-553429380</v>
      </c>
      <c r="I41" s="101"/>
      <c r="J41" s="99">
        <v>0</v>
      </c>
      <c r="K41" s="101"/>
      <c r="L41" s="99">
        <f t="shared" si="0"/>
        <v>-553429380</v>
      </c>
      <c r="M41" s="100"/>
      <c r="N41" s="38">
        <f>L41/درآمد!$F$12*100</f>
        <v>0.30126133922496962</v>
      </c>
      <c r="O41" s="100"/>
      <c r="P41" s="99">
        <v>0</v>
      </c>
      <c r="Q41" s="101"/>
      <c r="R41" s="99"/>
      <c r="S41" s="99" cm="1">
        <f t="array" ref="S41:T41">'درآمد ناشی از تغییر قیمت اوراق'!Q48:R48</f>
        <v>-551543450</v>
      </c>
      <c r="T41" s="101">
        <v>0</v>
      </c>
      <c r="U41" s="99">
        <v>0</v>
      </c>
      <c r="V41" s="101"/>
      <c r="W41" s="99">
        <f t="shared" si="1"/>
        <v>-551543450</v>
      </c>
      <c r="X41" s="14"/>
      <c r="Y41" s="38">
        <f>W41/درآمد!$F$12*100</f>
        <v>0.30023472622244968</v>
      </c>
    </row>
    <row r="42" spans="1:25" ht="21.75" customHeight="1" x14ac:dyDescent="0.2">
      <c r="A42" s="118" t="s">
        <v>205</v>
      </c>
      <c r="B42" s="118"/>
      <c r="C42" s="118"/>
      <c r="D42" s="118"/>
      <c r="F42" s="52">
        <v>0</v>
      </c>
      <c r="G42" s="14"/>
      <c r="H42" s="99">
        <f>'درآمد ناشی از تغییر قیمت اوراق'!I49</f>
        <v>212540871</v>
      </c>
      <c r="I42" s="24"/>
      <c r="J42" s="99">
        <v>0</v>
      </c>
      <c r="K42" s="24"/>
      <c r="L42" s="99">
        <f t="shared" si="0"/>
        <v>212540871</v>
      </c>
      <c r="M42" s="14"/>
      <c r="N42" s="38">
        <f>L42/درآمد!$F$12*100</f>
        <v>-0.11569741280721582</v>
      </c>
      <c r="O42" s="14"/>
      <c r="P42" s="99">
        <v>0</v>
      </c>
      <c r="Q42" s="24"/>
      <c r="R42" s="25"/>
      <c r="S42" s="99" cm="1">
        <f t="array" ref="S42:T42">'درآمد ناشی از تغییر قیمت اوراق'!Q49:R49</f>
        <v>215272540</v>
      </c>
      <c r="T42" s="24">
        <v>0</v>
      </c>
      <c r="U42" s="99">
        <v>0</v>
      </c>
      <c r="V42" s="24"/>
      <c r="W42" s="99">
        <f t="shared" si="1"/>
        <v>215272540</v>
      </c>
      <c r="X42" s="14"/>
      <c r="Y42" s="38">
        <f>W42/درآمد!$F$12*100</f>
        <v>-0.1171844069766604</v>
      </c>
    </row>
    <row r="43" spans="1:25" ht="21.75" customHeight="1" x14ac:dyDescent="0.2">
      <c r="A43" s="137" t="s">
        <v>210</v>
      </c>
      <c r="B43" s="137"/>
      <c r="C43" s="137"/>
      <c r="D43" s="137"/>
      <c r="F43" s="52">
        <v>0</v>
      </c>
      <c r="G43" s="14"/>
      <c r="H43" s="99">
        <v>0</v>
      </c>
      <c r="I43" s="24"/>
      <c r="J43" s="99">
        <v>0</v>
      </c>
      <c r="K43" s="24"/>
      <c r="L43" s="99">
        <f t="shared" si="0"/>
        <v>0</v>
      </c>
      <c r="M43" s="14"/>
      <c r="N43" s="38">
        <f>L43/درآمد!$F$12*100</f>
        <v>0</v>
      </c>
      <c r="O43" s="14"/>
      <c r="P43" s="99">
        <v>0</v>
      </c>
      <c r="Q43" s="24"/>
      <c r="R43" s="25"/>
      <c r="S43" s="99">
        <v>0</v>
      </c>
      <c r="T43" s="24"/>
      <c r="U43" s="99">
        <f>'درآمد ناشی از فروش'!Q32</f>
        <v>2086287</v>
      </c>
      <c r="V43" s="24"/>
      <c r="W43" s="99">
        <f t="shared" si="1"/>
        <v>2086287</v>
      </c>
      <c r="X43" s="14"/>
      <c r="Y43" s="38">
        <f>W43/درآمد!$F$12*100</f>
        <v>-1.1356780798801179E-3</v>
      </c>
    </row>
    <row r="44" spans="1:25" ht="21.75" customHeight="1" x14ac:dyDescent="0.2">
      <c r="A44" s="137" t="s">
        <v>211</v>
      </c>
      <c r="B44" s="137"/>
      <c r="C44" s="137"/>
      <c r="D44" s="137"/>
      <c r="F44" s="52">
        <v>0</v>
      </c>
      <c r="G44" s="14"/>
      <c r="H44" s="99">
        <v>0</v>
      </c>
      <c r="I44" s="24"/>
      <c r="J44" s="99">
        <v>0</v>
      </c>
      <c r="K44" s="24"/>
      <c r="L44" s="99">
        <f t="shared" si="0"/>
        <v>0</v>
      </c>
      <c r="M44" s="14"/>
      <c r="N44" s="38">
        <f>L44/درآمد!$F$12*100</f>
        <v>0</v>
      </c>
      <c r="O44" s="14"/>
      <c r="P44" s="99">
        <v>0</v>
      </c>
      <c r="Q44" s="24"/>
      <c r="R44" s="25"/>
      <c r="S44" s="99">
        <v>0</v>
      </c>
      <c r="T44" s="24"/>
      <c r="U44" s="99">
        <f>'درآمد ناشی از فروش'!Q33</f>
        <v>5297242969</v>
      </c>
      <c r="V44" s="24"/>
      <c r="W44" s="99">
        <f t="shared" si="1"/>
        <v>5297242969</v>
      </c>
      <c r="X44" s="14"/>
      <c r="Y44" s="38">
        <f>W44/درآمد!$F$12*100</f>
        <v>-2.8835738916517117</v>
      </c>
    </row>
    <row r="45" spans="1:25" ht="21.75" customHeight="1" x14ac:dyDescent="0.2">
      <c r="A45" s="137" t="s">
        <v>212</v>
      </c>
      <c r="B45" s="137"/>
      <c r="C45" s="137"/>
      <c r="D45" s="137"/>
      <c r="F45" s="52">
        <v>0</v>
      </c>
      <c r="G45" s="14"/>
      <c r="H45" s="99">
        <v>0</v>
      </c>
      <c r="I45" s="24"/>
      <c r="J45" s="99">
        <v>0</v>
      </c>
      <c r="K45" s="24"/>
      <c r="L45" s="99">
        <f t="shared" si="0"/>
        <v>0</v>
      </c>
      <c r="M45" s="14"/>
      <c r="N45" s="38">
        <f>L45/درآمد!$F$12*100</f>
        <v>0</v>
      </c>
      <c r="O45" s="14"/>
      <c r="P45" s="99">
        <v>0</v>
      </c>
      <c r="Q45" s="24"/>
      <c r="R45" s="25"/>
      <c r="S45" s="99">
        <v>0</v>
      </c>
      <c r="T45" s="24"/>
      <c r="U45" s="99">
        <f>'درآمد ناشی از فروش'!Q34</f>
        <v>6685644644</v>
      </c>
      <c r="V45" s="24"/>
      <c r="W45" s="99">
        <f t="shared" si="1"/>
        <v>6685644644</v>
      </c>
      <c r="X45" s="14"/>
      <c r="Y45" s="38">
        <f>W45/درآمد!$F$12*100</f>
        <v>-3.6393555019317647</v>
      </c>
    </row>
    <row r="46" spans="1:25" ht="21.75" customHeight="1" x14ac:dyDescent="0.2">
      <c r="A46" s="137" t="s">
        <v>213</v>
      </c>
      <c r="B46" s="137"/>
      <c r="C46" s="137"/>
      <c r="D46" s="137"/>
      <c r="F46" s="52">
        <v>0</v>
      </c>
      <c r="G46" s="14"/>
      <c r="H46" s="99">
        <v>0</v>
      </c>
      <c r="I46" s="24"/>
      <c r="J46" s="99">
        <v>0</v>
      </c>
      <c r="K46" s="24"/>
      <c r="L46" s="99">
        <f t="shared" si="0"/>
        <v>0</v>
      </c>
      <c r="M46" s="14"/>
      <c r="N46" s="38">
        <f>L46/درآمد!$F$12*100</f>
        <v>0</v>
      </c>
      <c r="O46" s="14"/>
      <c r="P46" s="99">
        <v>0</v>
      </c>
      <c r="Q46" s="24"/>
      <c r="R46" s="25"/>
      <c r="S46" s="99">
        <v>0</v>
      </c>
      <c r="T46" s="24"/>
      <c r="U46" s="99">
        <f>'درآمد ناشی از فروش'!Q35</f>
        <v>12549752992</v>
      </c>
      <c r="V46" s="24"/>
      <c r="W46" s="99">
        <f t="shared" si="1"/>
        <v>12549752992</v>
      </c>
      <c r="X46" s="14"/>
      <c r="Y46" s="38">
        <f>W46/درآمد!$F$12*100</f>
        <v>-6.8315046687844605</v>
      </c>
    </row>
    <row r="47" spans="1:25" ht="21.75" customHeight="1" x14ac:dyDescent="0.2">
      <c r="A47" s="137" t="s">
        <v>214</v>
      </c>
      <c r="B47" s="137"/>
      <c r="C47" s="137"/>
      <c r="D47" s="137"/>
      <c r="F47" s="52">
        <v>0</v>
      </c>
      <c r="G47" s="14"/>
      <c r="H47" s="99">
        <v>0</v>
      </c>
      <c r="I47" s="24"/>
      <c r="J47" s="99">
        <v>0</v>
      </c>
      <c r="K47" s="24"/>
      <c r="L47" s="99">
        <f t="shared" si="0"/>
        <v>0</v>
      </c>
      <c r="M47" s="14"/>
      <c r="N47" s="38">
        <f>L47/درآمد!$F$12*100</f>
        <v>0</v>
      </c>
      <c r="O47" s="14"/>
      <c r="P47" s="99">
        <v>0</v>
      </c>
      <c r="Q47" s="24"/>
      <c r="R47" s="25"/>
      <c r="S47" s="99">
        <v>0</v>
      </c>
      <c r="T47" s="24"/>
      <c r="U47" s="99">
        <f>'درآمد ناشی از فروش'!Q36</f>
        <v>6849614561</v>
      </c>
      <c r="V47" s="24"/>
      <c r="W47" s="99">
        <f t="shared" si="1"/>
        <v>6849614561</v>
      </c>
      <c r="X47" s="14"/>
      <c r="Y47" s="38">
        <f>W47/درآمد!$F$12*100</f>
        <v>-3.7286131354676408</v>
      </c>
    </row>
    <row r="48" spans="1:25" ht="21.75" customHeight="1" x14ac:dyDescent="0.2">
      <c r="A48" s="137" t="s">
        <v>215</v>
      </c>
      <c r="B48" s="137"/>
      <c r="C48" s="137"/>
      <c r="D48" s="137"/>
      <c r="F48" s="52">
        <v>0</v>
      </c>
      <c r="G48" s="14"/>
      <c r="H48" s="99">
        <v>0</v>
      </c>
      <c r="I48" s="24"/>
      <c r="J48" s="99">
        <v>0</v>
      </c>
      <c r="K48" s="24"/>
      <c r="L48" s="99">
        <f t="shared" si="0"/>
        <v>0</v>
      </c>
      <c r="M48" s="14"/>
      <c r="N48" s="38">
        <f>L48/درآمد!$F$12*100</f>
        <v>0</v>
      </c>
      <c r="O48" s="14"/>
      <c r="P48" s="99">
        <v>0</v>
      </c>
      <c r="Q48" s="24"/>
      <c r="R48" s="25"/>
      <c r="S48" s="99">
        <v>0</v>
      </c>
      <c r="T48" s="24"/>
      <c r="U48" s="99">
        <f>'درآمد ناشی از فروش'!Q37</f>
        <v>40479081403</v>
      </c>
      <c r="V48" s="24"/>
      <c r="W48" s="99">
        <f t="shared" si="1"/>
        <v>40479081403</v>
      </c>
      <c r="X48" s="14"/>
      <c r="Y48" s="38">
        <f>W48/درآمد!$F$12*100</f>
        <v>-22.034938358466515</v>
      </c>
    </row>
    <row r="49" spans="1:25" ht="21.75" customHeight="1" x14ac:dyDescent="0.2">
      <c r="A49" s="137" t="s">
        <v>216</v>
      </c>
      <c r="B49" s="137"/>
      <c r="C49" s="137"/>
      <c r="D49" s="137"/>
      <c r="F49" s="52">
        <v>0</v>
      </c>
      <c r="G49" s="14"/>
      <c r="H49" s="99">
        <v>0</v>
      </c>
      <c r="I49" s="24"/>
      <c r="J49" s="99">
        <v>0</v>
      </c>
      <c r="K49" s="24"/>
      <c r="L49" s="99">
        <f t="shared" si="0"/>
        <v>0</v>
      </c>
      <c r="M49" s="14"/>
      <c r="N49" s="38">
        <f>L49/درآمد!$F$12*100</f>
        <v>0</v>
      </c>
      <c r="O49" s="14"/>
      <c r="P49" s="99">
        <v>0</v>
      </c>
      <c r="Q49" s="24"/>
      <c r="R49" s="25"/>
      <c r="S49" s="99">
        <v>0</v>
      </c>
      <c r="T49" s="24"/>
      <c r="U49" s="99">
        <f>'درآمد ناشی از فروش'!Q38</f>
        <v>30901398127</v>
      </c>
      <c r="V49" s="24"/>
      <c r="W49" s="99">
        <f t="shared" si="1"/>
        <v>30901398127</v>
      </c>
      <c r="X49" s="14"/>
      <c r="Y49" s="38">
        <f>W49/درآمد!$F$12*100</f>
        <v>-16.821290882070603</v>
      </c>
    </row>
    <row r="50" spans="1:25" ht="21.75" customHeight="1" x14ac:dyDescent="0.2">
      <c r="A50" s="137" t="s">
        <v>217</v>
      </c>
      <c r="B50" s="137"/>
      <c r="C50" s="137"/>
      <c r="D50" s="137"/>
      <c r="F50" s="52">
        <v>0</v>
      </c>
      <c r="G50" s="14"/>
      <c r="H50" s="99">
        <v>0</v>
      </c>
      <c r="I50" s="24"/>
      <c r="J50" s="99">
        <v>0</v>
      </c>
      <c r="K50" s="24"/>
      <c r="L50" s="99">
        <f t="shared" si="0"/>
        <v>0</v>
      </c>
      <c r="M50" s="14"/>
      <c r="N50" s="38">
        <f>L50/درآمد!$F$12*100</f>
        <v>0</v>
      </c>
      <c r="O50" s="14"/>
      <c r="P50" s="99">
        <v>0</v>
      </c>
      <c r="Q50" s="24"/>
      <c r="R50" s="25"/>
      <c r="S50" s="99">
        <v>0</v>
      </c>
      <c r="T50" s="24"/>
      <c r="U50" s="99">
        <f>'درآمد ناشی از فروش'!Q39</f>
        <v>3674792308</v>
      </c>
      <c r="V50" s="24"/>
      <c r="W50" s="99">
        <f t="shared" si="1"/>
        <v>3674792308</v>
      </c>
      <c r="X50" s="14"/>
      <c r="Y50" s="38">
        <f>W50/درآمد!$F$12*100</f>
        <v>-2.0003868462525372</v>
      </c>
    </row>
    <row r="51" spans="1:25" ht="21.75" customHeight="1" x14ac:dyDescent="0.2">
      <c r="A51" s="137" t="s">
        <v>218</v>
      </c>
      <c r="B51" s="137"/>
      <c r="C51" s="137"/>
      <c r="D51" s="137"/>
      <c r="F51" s="52">
        <v>0</v>
      </c>
      <c r="G51" s="14"/>
      <c r="H51" s="99">
        <v>0</v>
      </c>
      <c r="I51" s="24"/>
      <c r="J51" s="99">
        <v>0</v>
      </c>
      <c r="K51" s="24"/>
      <c r="L51" s="99">
        <f t="shared" si="0"/>
        <v>0</v>
      </c>
      <c r="M51" s="14"/>
      <c r="N51" s="38">
        <f>L51/درآمد!$F$12*100</f>
        <v>0</v>
      </c>
      <c r="O51" s="14"/>
      <c r="P51" s="99">
        <v>0</v>
      </c>
      <c r="Q51" s="24"/>
      <c r="R51" s="25"/>
      <c r="S51" s="99">
        <v>0</v>
      </c>
      <c r="T51" s="24"/>
      <c r="U51" s="99">
        <f>'درآمد ناشی از فروش'!Q40</f>
        <v>11951040</v>
      </c>
      <c r="V51" s="24"/>
      <c r="W51" s="99">
        <f t="shared" si="1"/>
        <v>11951040</v>
      </c>
      <c r="X51" s="14"/>
      <c r="Y51" s="38">
        <f>W51/درآمد!$F$12*100</f>
        <v>-6.5055930271197037E-3</v>
      </c>
    </row>
    <row r="52" spans="1:25" ht="21.75" customHeight="1" x14ac:dyDescent="0.2">
      <c r="A52" s="137" t="s">
        <v>219</v>
      </c>
      <c r="B52" s="137"/>
      <c r="C52" s="137"/>
      <c r="D52" s="137"/>
      <c r="F52" s="52">
        <v>0</v>
      </c>
      <c r="G52" s="14"/>
      <c r="H52" s="99">
        <v>0</v>
      </c>
      <c r="I52" s="24"/>
      <c r="J52" s="99">
        <v>0</v>
      </c>
      <c r="K52" s="24"/>
      <c r="L52" s="99">
        <f t="shared" si="0"/>
        <v>0</v>
      </c>
      <c r="M52" s="14"/>
      <c r="N52" s="38">
        <f>L52/درآمد!$F$12*100</f>
        <v>0</v>
      </c>
      <c r="O52" s="14"/>
      <c r="P52" s="99">
        <v>0</v>
      </c>
      <c r="Q52" s="24"/>
      <c r="R52" s="25"/>
      <c r="S52" s="99">
        <v>0</v>
      </c>
      <c r="T52" s="24"/>
      <c r="U52" s="99">
        <f>'درآمد ناشی از فروش'!Q41</f>
        <v>31243260</v>
      </c>
      <c r="V52" s="24"/>
      <c r="W52" s="99">
        <f t="shared" si="1"/>
        <v>31243260</v>
      </c>
      <c r="X52" s="14"/>
      <c r="Y52" s="38">
        <f>W52/درآمد!$F$12*100</f>
        <v>-1.7007384662798213E-2</v>
      </c>
    </row>
    <row r="53" spans="1:25" ht="21.75" customHeight="1" x14ac:dyDescent="0.2">
      <c r="A53" s="137" t="s">
        <v>220</v>
      </c>
      <c r="B53" s="137"/>
      <c r="C53" s="137"/>
      <c r="D53" s="137"/>
      <c r="F53" s="52">
        <v>0</v>
      </c>
      <c r="G53" s="14"/>
      <c r="H53" s="99">
        <v>0</v>
      </c>
      <c r="I53" s="24"/>
      <c r="J53" s="99">
        <v>0</v>
      </c>
      <c r="K53" s="24"/>
      <c r="L53" s="99">
        <f t="shared" si="0"/>
        <v>0</v>
      </c>
      <c r="M53" s="14"/>
      <c r="N53" s="38">
        <f>L53/درآمد!$F$12*100</f>
        <v>0</v>
      </c>
      <c r="O53" s="14"/>
      <c r="P53" s="99">
        <v>0</v>
      </c>
      <c r="Q53" s="24"/>
      <c r="R53" s="25"/>
      <c r="S53" s="99">
        <v>0</v>
      </c>
      <c r="T53" s="24"/>
      <c r="U53" s="99">
        <f>'درآمد ناشی از فروش'!Q42</f>
        <v>17737937</v>
      </c>
      <c r="V53" s="24"/>
      <c r="W53" s="99">
        <f t="shared" si="1"/>
        <v>17737937</v>
      </c>
      <c r="X53" s="14"/>
      <c r="Y53" s="38">
        <f>W53/درآمد!$F$12*100</f>
        <v>-9.6557119098161E-3</v>
      </c>
    </row>
    <row r="54" spans="1:25" ht="21.75" customHeight="1" x14ac:dyDescent="0.2">
      <c r="A54" s="137" t="s">
        <v>221</v>
      </c>
      <c r="B54" s="137"/>
      <c r="C54" s="137"/>
      <c r="D54" s="137"/>
      <c r="F54" s="52">
        <v>0</v>
      </c>
      <c r="G54" s="14"/>
      <c r="H54" s="99">
        <v>0</v>
      </c>
      <c r="I54" s="24"/>
      <c r="J54" s="99">
        <v>0</v>
      </c>
      <c r="K54" s="24"/>
      <c r="L54" s="99">
        <f t="shared" si="0"/>
        <v>0</v>
      </c>
      <c r="M54" s="14"/>
      <c r="N54" s="38">
        <f>L54/درآمد!$F$12*100</f>
        <v>0</v>
      </c>
      <c r="O54" s="14"/>
      <c r="P54" s="99">
        <v>0</v>
      </c>
      <c r="Q54" s="24"/>
      <c r="R54" s="25"/>
      <c r="S54" s="99">
        <v>0</v>
      </c>
      <c r="T54" s="24"/>
      <c r="U54" s="99">
        <f>'درآمد ناشی از فروش'!Q43</f>
        <v>-53071</v>
      </c>
      <c r="V54" s="24"/>
      <c r="W54" s="99">
        <f t="shared" si="1"/>
        <v>-53071</v>
      </c>
      <c r="X54" s="14"/>
      <c r="Y54" s="38">
        <f>W54/درآمد!$F$12*100</f>
        <v>2.8889396030995609E-5</v>
      </c>
    </row>
    <row r="55" spans="1:25" ht="21.75" customHeight="1" x14ac:dyDescent="0.2">
      <c r="A55" s="137" t="s">
        <v>222</v>
      </c>
      <c r="B55" s="137"/>
      <c r="C55" s="137"/>
      <c r="D55" s="137"/>
      <c r="F55" s="52">
        <v>0</v>
      </c>
      <c r="G55" s="14"/>
      <c r="H55" s="99">
        <v>0</v>
      </c>
      <c r="I55" s="24"/>
      <c r="J55" s="99">
        <v>0</v>
      </c>
      <c r="K55" s="24"/>
      <c r="L55" s="99">
        <f t="shared" si="0"/>
        <v>0</v>
      </c>
      <c r="M55" s="14"/>
      <c r="N55" s="38">
        <f>L55/درآمد!$F$12*100</f>
        <v>0</v>
      </c>
      <c r="O55" s="14"/>
      <c r="P55" s="99">
        <v>0</v>
      </c>
      <c r="Q55" s="24"/>
      <c r="R55" s="25"/>
      <c r="S55" s="99">
        <v>0</v>
      </c>
      <c r="T55" s="24"/>
      <c r="U55" s="99">
        <f>'درآمد ناشی از فروش'!Q44</f>
        <v>400704440</v>
      </c>
      <c r="V55" s="24"/>
      <c r="W55" s="99">
        <f t="shared" si="1"/>
        <v>400704440</v>
      </c>
      <c r="X55" s="14"/>
      <c r="Y55" s="38">
        <f>W55/درآمد!$F$12*100</f>
        <v>-0.21812495069884341</v>
      </c>
    </row>
    <row r="56" spans="1:25" ht="21.75" customHeight="1" x14ac:dyDescent="0.2">
      <c r="A56" s="137" t="s">
        <v>223</v>
      </c>
      <c r="B56" s="137"/>
      <c r="C56" s="137"/>
      <c r="D56" s="137"/>
      <c r="F56" s="52">
        <v>0</v>
      </c>
      <c r="G56" s="14"/>
      <c r="H56" s="99">
        <v>0</v>
      </c>
      <c r="I56" s="24"/>
      <c r="J56" s="99">
        <v>0</v>
      </c>
      <c r="K56" s="24"/>
      <c r="L56" s="99">
        <f t="shared" si="0"/>
        <v>0</v>
      </c>
      <c r="M56" s="14"/>
      <c r="N56" s="38">
        <f>L56/درآمد!$F$12*100</f>
        <v>0</v>
      </c>
      <c r="O56" s="14"/>
      <c r="P56" s="99">
        <v>0</v>
      </c>
      <c r="Q56" s="24"/>
      <c r="R56" s="25"/>
      <c r="S56" s="99">
        <v>0</v>
      </c>
      <c r="T56" s="24"/>
      <c r="U56" s="99">
        <f>'درآمد ناشی از فروش'!Q45</f>
        <v>58939230</v>
      </c>
      <c r="V56" s="24"/>
      <c r="W56" s="99">
        <f t="shared" si="1"/>
        <v>58939230</v>
      </c>
      <c r="X56" s="14"/>
      <c r="Y56" s="38">
        <f>W56/درآمد!$F$12*100</f>
        <v>-3.2083788834428167E-2</v>
      </c>
    </row>
    <row r="57" spans="1:25" ht="21.75" customHeight="1" x14ac:dyDescent="0.2">
      <c r="A57" s="137" t="s">
        <v>224</v>
      </c>
      <c r="B57" s="137"/>
      <c r="C57" s="137"/>
      <c r="D57" s="137"/>
      <c r="F57" s="52">
        <v>0</v>
      </c>
      <c r="G57" s="14"/>
      <c r="H57" s="99">
        <v>0</v>
      </c>
      <c r="I57" s="24"/>
      <c r="J57" s="99">
        <v>0</v>
      </c>
      <c r="K57" s="24"/>
      <c r="L57" s="99">
        <f t="shared" si="0"/>
        <v>0</v>
      </c>
      <c r="M57" s="14"/>
      <c r="N57" s="38">
        <f>L57/درآمد!$F$12*100</f>
        <v>0</v>
      </c>
      <c r="O57" s="14"/>
      <c r="P57" s="99">
        <v>0</v>
      </c>
      <c r="Q57" s="24"/>
      <c r="R57" s="25"/>
      <c r="S57" s="99">
        <v>0</v>
      </c>
      <c r="T57" s="24"/>
      <c r="U57" s="99">
        <f>'درآمد ناشی از فروش'!Q46</f>
        <v>678111413</v>
      </c>
      <c r="V57" s="24"/>
      <c r="W57" s="99">
        <f t="shared" si="1"/>
        <v>678111413</v>
      </c>
      <c r="X57" s="14"/>
      <c r="Y57" s="38">
        <f>W57/درآمد!$F$12*100</f>
        <v>-0.36913246713449954</v>
      </c>
    </row>
    <row r="58" spans="1:25" ht="21.75" customHeight="1" x14ac:dyDescent="0.2">
      <c r="A58" s="137" t="s">
        <v>225</v>
      </c>
      <c r="B58" s="137"/>
      <c r="C58" s="137"/>
      <c r="D58" s="137"/>
      <c r="F58" s="52">
        <v>0</v>
      </c>
      <c r="G58" s="14"/>
      <c r="H58" s="99">
        <v>0</v>
      </c>
      <c r="I58" s="24"/>
      <c r="J58" s="99">
        <v>0</v>
      </c>
      <c r="K58" s="24"/>
      <c r="L58" s="99">
        <f t="shared" si="0"/>
        <v>0</v>
      </c>
      <c r="M58" s="14"/>
      <c r="N58" s="38">
        <f>L58/درآمد!$F$12*100</f>
        <v>0</v>
      </c>
      <c r="O58" s="14"/>
      <c r="P58" s="99">
        <v>0</v>
      </c>
      <c r="Q58" s="24"/>
      <c r="R58" s="25"/>
      <c r="S58" s="99">
        <v>0</v>
      </c>
      <c r="T58" s="24"/>
      <c r="U58" s="99">
        <f>'درآمد ناشی از فروش'!Q47</f>
        <v>154344868</v>
      </c>
      <c r="V58" s="24"/>
      <c r="W58" s="99">
        <f t="shared" si="1"/>
        <v>154344868</v>
      </c>
      <c r="X58" s="14"/>
      <c r="Y58" s="38">
        <f>W58/درآمد!$F$12*100</f>
        <v>-8.4018202351637275E-2</v>
      </c>
    </row>
    <row r="59" spans="1:25" ht="21.75" customHeight="1" x14ac:dyDescent="0.2">
      <c r="A59" s="137" t="s">
        <v>226</v>
      </c>
      <c r="B59" s="137"/>
      <c r="C59" s="137"/>
      <c r="D59" s="137"/>
      <c r="F59" s="52">
        <v>0</v>
      </c>
      <c r="G59" s="14"/>
      <c r="H59" s="99">
        <v>0</v>
      </c>
      <c r="I59" s="24"/>
      <c r="J59" s="99">
        <v>0</v>
      </c>
      <c r="K59" s="24"/>
      <c r="L59" s="99">
        <f t="shared" si="0"/>
        <v>0</v>
      </c>
      <c r="M59" s="14"/>
      <c r="N59" s="38">
        <f>L59/درآمد!$F$12*100</f>
        <v>0</v>
      </c>
      <c r="O59" s="14"/>
      <c r="P59" s="99">
        <v>0</v>
      </c>
      <c r="Q59" s="24"/>
      <c r="R59" s="25"/>
      <c r="S59" s="99">
        <v>0</v>
      </c>
      <c r="T59" s="24"/>
      <c r="U59" s="99">
        <f>'درآمد ناشی از فروش'!Q48</f>
        <v>15144255269</v>
      </c>
      <c r="V59" s="24"/>
      <c r="W59" s="99">
        <f t="shared" si="1"/>
        <v>15144255269</v>
      </c>
      <c r="X59" s="14"/>
      <c r="Y59" s="38">
        <f>W59/درآمد!$F$12*100</f>
        <v>-8.2438316229321664</v>
      </c>
    </row>
    <row r="60" spans="1:25" ht="21.75" customHeight="1" x14ac:dyDescent="0.2">
      <c r="A60" s="137" t="s">
        <v>227</v>
      </c>
      <c r="B60" s="137"/>
      <c r="C60" s="137"/>
      <c r="D60" s="137"/>
      <c r="F60" s="52">
        <v>0</v>
      </c>
      <c r="G60" s="14"/>
      <c r="H60" s="99">
        <v>0</v>
      </c>
      <c r="I60" s="24"/>
      <c r="J60" s="99">
        <v>0</v>
      </c>
      <c r="K60" s="24"/>
      <c r="L60" s="99">
        <f t="shared" si="0"/>
        <v>0</v>
      </c>
      <c r="M60" s="14"/>
      <c r="N60" s="38">
        <f>L60/درآمد!$F$12*100</f>
        <v>0</v>
      </c>
      <c r="O60" s="14"/>
      <c r="P60" s="99">
        <v>0</v>
      </c>
      <c r="Q60" s="24"/>
      <c r="R60" s="25"/>
      <c r="S60" s="99">
        <v>0</v>
      </c>
      <c r="T60" s="24"/>
      <c r="U60" s="99">
        <f>'درآمد ناشی از فروش'!Q49</f>
        <v>6396376248</v>
      </c>
      <c r="V60" s="24"/>
      <c r="W60" s="99">
        <f t="shared" si="1"/>
        <v>6396376248</v>
      </c>
      <c r="X60" s="14"/>
      <c r="Y60" s="38">
        <f>W60/درآمد!$F$12*100</f>
        <v>-3.4818911758159028</v>
      </c>
    </row>
    <row r="61" spans="1:25" ht="21.75" customHeight="1" x14ac:dyDescent="0.2">
      <c r="A61" s="137" t="s">
        <v>228</v>
      </c>
      <c r="B61" s="137"/>
      <c r="C61" s="137"/>
      <c r="D61" s="137"/>
      <c r="F61" s="52">
        <v>0</v>
      </c>
      <c r="G61" s="14"/>
      <c r="H61" s="99">
        <v>0</v>
      </c>
      <c r="I61" s="24"/>
      <c r="J61" s="99">
        <v>0</v>
      </c>
      <c r="K61" s="24"/>
      <c r="L61" s="99">
        <f t="shared" si="0"/>
        <v>0</v>
      </c>
      <c r="M61" s="14"/>
      <c r="N61" s="38">
        <f>L61/درآمد!$F$12*100</f>
        <v>0</v>
      </c>
      <c r="O61" s="14"/>
      <c r="P61" s="99">
        <v>0</v>
      </c>
      <c r="Q61" s="24"/>
      <c r="R61" s="25"/>
      <c r="S61" s="99">
        <v>0</v>
      </c>
      <c r="T61" s="24"/>
      <c r="U61" s="99">
        <f>'درآمد ناشی از فروش'!Q50</f>
        <v>2293028290</v>
      </c>
      <c r="V61" s="24"/>
      <c r="W61" s="99">
        <f t="shared" si="1"/>
        <v>2293028290</v>
      </c>
      <c r="X61" s="14"/>
      <c r="Y61" s="38">
        <f>W61/درآمد!$F$12*100</f>
        <v>-1.248218469222111</v>
      </c>
    </row>
    <row r="62" spans="1:25" ht="21.75" customHeight="1" x14ac:dyDescent="0.2">
      <c r="A62" s="137" t="s">
        <v>229</v>
      </c>
      <c r="B62" s="137"/>
      <c r="C62" s="137"/>
      <c r="D62" s="137"/>
      <c r="F62" s="52">
        <v>0</v>
      </c>
      <c r="G62" s="14"/>
      <c r="H62" s="99">
        <v>0</v>
      </c>
      <c r="I62" s="24"/>
      <c r="J62" s="99">
        <v>0</v>
      </c>
      <c r="K62" s="24"/>
      <c r="L62" s="99">
        <f t="shared" si="0"/>
        <v>0</v>
      </c>
      <c r="M62" s="14"/>
      <c r="N62" s="38">
        <f>L62/درآمد!$F$12*100</f>
        <v>0</v>
      </c>
      <c r="O62" s="14"/>
      <c r="P62" s="99">
        <v>0</v>
      </c>
      <c r="Q62" s="24"/>
      <c r="R62" s="25"/>
      <c r="S62" s="99">
        <v>0</v>
      </c>
      <c r="T62" s="24"/>
      <c r="U62" s="99">
        <f>'درآمد ناشی از فروش'!Q51</f>
        <v>898255273</v>
      </c>
      <c r="V62" s="24"/>
      <c r="W62" s="99">
        <f t="shared" si="1"/>
        <v>898255273</v>
      </c>
      <c r="X62" s="14"/>
      <c r="Y62" s="38">
        <f>W62/درآمد!$F$12*100</f>
        <v>-0.4889685952521543</v>
      </c>
    </row>
    <row r="63" spans="1:25" ht="21.75" customHeight="1" x14ac:dyDescent="0.2">
      <c r="A63" s="137" t="s">
        <v>230</v>
      </c>
      <c r="B63" s="137"/>
      <c r="C63" s="137"/>
      <c r="D63" s="137"/>
      <c r="F63" s="52">
        <v>0</v>
      </c>
      <c r="G63" s="14"/>
      <c r="H63" s="99">
        <v>0</v>
      </c>
      <c r="I63" s="24"/>
      <c r="J63" s="99">
        <v>0</v>
      </c>
      <c r="K63" s="24"/>
      <c r="L63" s="99">
        <f t="shared" si="0"/>
        <v>0</v>
      </c>
      <c r="M63" s="14"/>
      <c r="N63" s="38">
        <f>L63/درآمد!$F$12*100</f>
        <v>0</v>
      </c>
      <c r="O63" s="14"/>
      <c r="P63" s="99">
        <v>0</v>
      </c>
      <c r="Q63" s="24"/>
      <c r="R63" s="25"/>
      <c r="S63" s="99">
        <v>0</v>
      </c>
      <c r="T63" s="24"/>
      <c r="U63" s="99">
        <f>'درآمد ناشی از فروش'!Q52</f>
        <v>1386570360</v>
      </c>
      <c r="V63" s="24"/>
      <c r="W63" s="99">
        <f t="shared" si="1"/>
        <v>1386570360</v>
      </c>
      <c r="X63" s="14"/>
      <c r="Y63" s="38">
        <f>W63/درآمد!$F$12*100</f>
        <v>-0.7547847271557</v>
      </c>
    </row>
    <row r="64" spans="1:25" ht="21.75" customHeight="1" x14ac:dyDescent="0.2">
      <c r="A64" s="137" t="s">
        <v>231</v>
      </c>
      <c r="B64" s="137"/>
      <c r="C64" s="137"/>
      <c r="D64" s="137"/>
      <c r="F64" s="52">
        <v>0</v>
      </c>
      <c r="G64" s="14"/>
      <c r="H64" s="99">
        <v>0</v>
      </c>
      <c r="I64" s="24"/>
      <c r="J64" s="99">
        <v>0</v>
      </c>
      <c r="K64" s="24"/>
      <c r="L64" s="99">
        <f t="shared" si="0"/>
        <v>0</v>
      </c>
      <c r="M64" s="14"/>
      <c r="N64" s="38">
        <f>L64/درآمد!$F$12*100</f>
        <v>0</v>
      </c>
      <c r="O64" s="14"/>
      <c r="P64" s="99">
        <v>0</v>
      </c>
      <c r="Q64" s="24"/>
      <c r="R64" s="25"/>
      <c r="S64" s="99">
        <v>0</v>
      </c>
      <c r="T64" s="24"/>
      <c r="U64" s="99">
        <f>'درآمد ناشی از فروش'!Q53</f>
        <v>4811679400</v>
      </c>
      <c r="V64" s="24"/>
      <c r="W64" s="99">
        <f t="shared" si="1"/>
        <v>4811679400</v>
      </c>
      <c r="X64" s="14"/>
      <c r="Y64" s="38">
        <f>W64/درآمد!$F$12*100</f>
        <v>-2.6192555587945079</v>
      </c>
    </row>
    <row r="65" spans="1:25" ht="21.75" customHeight="1" x14ac:dyDescent="0.2">
      <c r="A65" s="137" t="s">
        <v>232</v>
      </c>
      <c r="B65" s="137"/>
      <c r="C65" s="137"/>
      <c r="D65" s="137"/>
      <c r="F65" s="52">
        <v>0</v>
      </c>
      <c r="G65" s="14"/>
      <c r="H65" s="99">
        <v>0</v>
      </c>
      <c r="I65" s="24"/>
      <c r="J65" s="99">
        <v>0</v>
      </c>
      <c r="K65" s="24"/>
      <c r="L65" s="99">
        <f t="shared" si="0"/>
        <v>0</v>
      </c>
      <c r="M65" s="14"/>
      <c r="N65" s="38">
        <f>L65/درآمد!$F$12*100</f>
        <v>0</v>
      </c>
      <c r="O65" s="14"/>
      <c r="P65" s="99">
        <v>0</v>
      </c>
      <c r="Q65" s="24"/>
      <c r="R65" s="25"/>
      <c r="S65" s="99">
        <v>0</v>
      </c>
      <c r="T65" s="24"/>
      <c r="U65" s="99">
        <f>'درآمد ناشی از فروش'!Q54</f>
        <v>-740722305</v>
      </c>
      <c r="V65" s="24"/>
      <c r="W65" s="99">
        <f t="shared" si="1"/>
        <v>-740722305</v>
      </c>
      <c r="X65" s="14"/>
      <c r="Y65" s="38">
        <f>W65/درآمد!$F$12*100</f>
        <v>0.40321493882039011</v>
      </c>
    </row>
    <row r="66" spans="1:25" ht="21.75" customHeight="1" x14ac:dyDescent="0.2">
      <c r="A66" s="137" t="s">
        <v>233</v>
      </c>
      <c r="B66" s="137"/>
      <c r="C66" s="137"/>
      <c r="D66" s="137"/>
      <c r="F66" s="52">
        <v>0</v>
      </c>
      <c r="G66" s="14"/>
      <c r="H66" s="99">
        <v>0</v>
      </c>
      <c r="I66" s="24"/>
      <c r="J66" s="99">
        <v>0</v>
      </c>
      <c r="K66" s="24"/>
      <c r="L66" s="99">
        <f t="shared" si="0"/>
        <v>0</v>
      </c>
      <c r="M66" s="14"/>
      <c r="N66" s="38">
        <f>L66/درآمد!$F$12*100</f>
        <v>0</v>
      </c>
      <c r="O66" s="14"/>
      <c r="P66" s="99">
        <v>0</v>
      </c>
      <c r="Q66" s="24"/>
      <c r="R66" s="25"/>
      <c r="S66" s="99">
        <v>0</v>
      </c>
      <c r="T66" s="24"/>
      <c r="U66" s="99">
        <f>'درآمد ناشی از فروش'!Q55</f>
        <v>-927007</v>
      </c>
      <c r="V66" s="24"/>
      <c r="W66" s="99">
        <f t="shared" si="1"/>
        <v>-927007</v>
      </c>
      <c r="X66" s="14"/>
      <c r="Y66" s="38">
        <f>W66/درآمد!$F$12*100</f>
        <v>5.0461970466931366E-4</v>
      </c>
    </row>
    <row r="67" spans="1:25" ht="21.75" customHeight="1" x14ac:dyDescent="0.2">
      <c r="A67" s="137" t="s">
        <v>234</v>
      </c>
      <c r="B67" s="137"/>
      <c r="C67" s="137"/>
      <c r="D67" s="137"/>
      <c r="F67" s="52">
        <v>0</v>
      </c>
      <c r="G67" s="14"/>
      <c r="H67" s="99">
        <v>0</v>
      </c>
      <c r="I67" s="24"/>
      <c r="J67" s="99">
        <v>0</v>
      </c>
      <c r="K67" s="24"/>
      <c r="L67" s="99">
        <f t="shared" si="0"/>
        <v>0</v>
      </c>
      <c r="M67" s="14"/>
      <c r="N67" s="38">
        <f>L67/درآمد!$F$12*100</f>
        <v>0</v>
      </c>
      <c r="O67" s="14"/>
      <c r="P67" s="99">
        <v>0</v>
      </c>
      <c r="Q67" s="24"/>
      <c r="R67" s="25"/>
      <c r="S67" s="99">
        <v>0</v>
      </c>
      <c r="T67" s="24"/>
      <c r="U67" s="99">
        <f>'درآمد ناشی از فروش'!Q56</f>
        <v>226417727</v>
      </c>
      <c r="V67" s="24"/>
      <c r="W67" s="99">
        <f t="shared" si="1"/>
        <v>226417727</v>
      </c>
      <c r="X67" s="14"/>
      <c r="Y67" s="38">
        <f>W67/درآمد!$F$12*100</f>
        <v>-0.12325133092914865</v>
      </c>
    </row>
    <row r="68" spans="1:25" ht="21.75" customHeight="1" x14ac:dyDescent="0.2">
      <c r="A68" s="137" t="s">
        <v>235</v>
      </c>
      <c r="B68" s="137"/>
      <c r="C68" s="137"/>
      <c r="D68" s="137"/>
      <c r="F68" s="52">
        <v>0</v>
      </c>
      <c r="G68" s="14"/>
      <c r="H68" s="99">
        <v>0</v>
      </c>
      <c r="I68" s="24"/>
      <c r="J68" s="99">
        <v>0</v>
      </c>
      <c r="K68" s="24"/>
      <c r="L68" s="99">
        <f t="shared" si="0"/>
        <v>0</v>
      </c>
      <c r="M68" s="14"/>
      <c r="N68" s="38">
        <f>L68/درآمد!$F$12*100</f>
        <v>0</v>
      </c>
      <c r="O68" s="14"/>
      <c r="P68" s="99">
        <v>0</v>
      </c>
      <c r="Q68" s="24"/>
      <c r="R68" s="25"/>
      <c r="S68" s="99">
        <v>0</v>
      </c>
      <c r="T68" s="24"/>
      <c r="U68" s="99">
        <f>'درآمد ناشی از فروش'!Q57</f>
        <v>596014793</v>
      </c>
      <c r="V68" s="24"/>
      <c r="W68" s="99">
        <f t="shared" si="1"/>
        <v>596014793</v>
      </c>
      <c r="X68" s="14"/>
      <c r="Y68" s="38">
        <f>W68/درآمد!$F$12*100</f>
        <v>-0.3244428670141673</v>
      </c>
    </row>
    <row r="69" spans="1:25" ht="21.75" customHeight="1" x14ac:dyDescent="0.2">
      <c r="A69" s="137" t="s">
        <v>236</v>
      </c>
      <c r="B69" s="137"/>
      <c r="C69" s="137"/>
      <c r="D69" s="137"/>
      <c r="F69" s="52">
        <v>0</v>
      </c>
      <c r="G69" s="14"/>
      <c r="H69" s="99">
        <v>0</v>
      </c>
      <c r="I69" s="24"/>
      <c r="J69" s="99">
        <v>0</v>
      </c>
      <c r="K69" s="24"/>
      <c r="L69" s="99">
        <f t="shared" si="0"/>
        <v>0</v>
      </c>
      <c r="M69" s="14"/>
      <c r="N69" s="38">
        <f>L69/درآمد!$F$12*100</f>
        <v>0</v>
      </c>
      <c r="O69" s="14"/>
      <c r="P69" s="99">
        <v>0</v>
      </c>
      <c r="Q69" s="24"/>
      <c r="R69" s="25"/>
      <c r="S69" s="99">
        <v>0</v>
      </c>
      <c r="T69" s="24"/>
      <c r="U69" s="99">
        <f>'درآمد ناشی از فروش'!Q58</f>
        <v>330381471</v>
      </c>
      <c r="V69" s="24"/>
      <c r="W69" s="99">
        <f t="shared" si="1"/>
        <v>330381471</v>
      </c>
      <c r="X69" s="14"/>
      <c r="Y69" s="38">
        <f>W69/درآمد!$F$12*100</f>
        <v>-0.17984438124440638</v>
      </c>
    </row>
    <row r="70" spans="1:25" ht="21.75" customHeight="1" x14ac:dyDescent="0.2">
      <c r="A70" s="137" t="s">
        <v>237</v>
      </c>
      <c r="B70" s="137"/>
      <c r="C70" s="137"/>
      <c r="D70" s="137"/>
      <c r="F70" s="52">
        <v>0</v>
      </c>
      <c r="G70" s="14"/>
      <c r="H70" s="99">
        <v>0</v>
      </c>
      <c r="I70" s="24"/>
      <c r="J70" s="99">
        <v>0</v>
      </c>
      <c r="K70" s="24"/>
      <c r="L70" s="99">
        <f t="shared" si="0"/>
        <v>0</v>
      </c>
      <c r="M70" s="14"/>
      <c r="N70" s="38">
        <f>L70/درآمد!$F$12*100</f>
        <v>0</v>
      </c>
      <c r="O70" s="14"/>
      <c r="P70" s="99">
        <v>0</v>
      </c>
      <c r="Q70" s="24"/>
      <c r="R70" s="25"/>
      <c r="S70" s="99">
        <v>0</v>
      </c>
      <c r="T70" s="24"/>
      <c r="U70" s="99">
        <f>'درآمد ناشی از فروش'!Q59</f>
        <v>1838644996</v>
      </c>
      <c r="V70" s="24"/>
      <c r="W70" s="99">
        <f t="shared" si="1"/>
        <v>1838644996</v>
      </c>
      <c r="X70" s="14"/>
      <c r="Y70" s="38">
        <f>W70/درآمد!$F$12*100</f>
        <v>-1.0008732349089398</v>
      </c>
    </row>
    <row r="71" spans="1:25" ht="21.75" customHeight="1" x14ac:dyDescent="0.2">
      <c r="A71" s="137" t="s">
        <v>45</v>
      </c>
      <c r="B71" s="137"/>
      <c r="C71" s="137"/>
      <c r="D71" s="137"/>
      <c r="F71" s="52">
        <v>0</v>
      </c>
      <c r="G71" s="14"/>
      <c r="H71" s="99">
        <v>0</v>
      </c>
      <c r="I71" s="24"/>
      <c r="J71" s="99">
        <f>'درآمد ناشی از فروش'!I60</f>
        <v>2123292543</v>
      </c>
      <c r="K71" s="24"/>
      <c r="L71" s="99">
        <f t="shared" si="0"/>
        <v>2123292543</v>
      </c>
      <c r="M71" s="14"/>
      <c r="N71" s="38">
        <f>L71/درآمد!$F$12*100</f>
        <v>-1.1558221847032613</v>
      </c>
      <c r="O71" s="14"/>
      <c r="P71" s="99">
        <v>0</v>
      </c>
      <c r="Q71" s="24"/>
      <c r="R71" s="25"/>
      <c r="S71" s="99">
        <v>0</v>
      </c>
      <c r="T71" s="24"/>
      <c r="U71" s="99">
        <f>'درآمد ناشی از فروش'!Q60</f>
        <v>2122812933</v>
      </c>
      <c r="V71" s="24"/>
      <c r="W71" s="99">
        <f t="shared" si="1"/>
        <v>2122812933</v>
      </c>
      <c r="X71" s="14"/>
      <c r="Y71" s="38">
        <f>W71/درآمد!$F$12*100</f>
        <v>-1.1555611072178091</v>
      </c>
    </row>
    <row r="72" spans="1:25" ht="21.75" customHeight="1" x14ac:dyDescent="0.2">
      <c r="A72" s="137" t="s">
        <v>50</v>
      </c>
      <c r="B72" s="137"/>
      <c r="C72" s="137"/>
      <c r="D72" s="137"/>
      <c r="F72" s="52">
        <v>0</v>
      </c>
      <c r="G72" s="14"/>
      <c r="H72" s="99">
        <v>0</v>
      </c>
      <c r="I72" s="24"/>
      <c r="J72" s="99">
        <f>'درآمد ناشی از فروش'!I61</f>
        <v>-214409210</v>
      </c>
      <c r="K72" s="24"/>
      <c r="L72" s="99">
        <f t="shared" si="0"/>
        <v>-214409210</v>
      </c>
      <c r="M72" s="14"/>
      <c r="N72" s="38">
        <f>L72/درآمد!$F$12*100</f>
        <v>0.11671445008352782</v>
      </c>
      <c r="O72" s="14"/>
      <c r="P72" s="99">
        <v>0</v>
      </c>
      <c r="Q72" s="24"/>
      <c r="R72" s="25"/>
      <c r="S72" s="99">
        <v>0</v>
      </c>
      <c r="T72" s="24"/>
      <c r="U72" s="99">
        <f>'درآمد ناشی از فروش'!Q61</f>
        <v>-244669210</v>
      </c>
      <c r="V72" s="24"/>
      <c r="W72" s="99">
        <f t="shared" si="1"/>
        <v>-244669210</v>
      </c>
      <c r="X72" s="14"/>
      <c r="Y72" s="38">
        <f>W72/درآمد!$F$12*100</f>
        <v>0.13318659351210324</v>
      </c>
    </row>
    <row r="73" spans="1:25" ht="21.75" customHeight="1" x14ac:dyDescent="0.2">
      <c r="A73" s="137" t="s">
        <v>51</v>
      </c>
      <c r="B73" s="137"/>
      <c r="C73" s="137"/>
      <c r="D73" s="137"/>
      <c r="F73" s="52">
        <v>0</v>
      </c>
      <c r="G73" s="14"/>
      <c r="H73" s="99">
        <v>0</v>
      </c>
      <c r="I73" s="24"/>
      <c r="J73" s="99">
        <f>'درآمد ناشی از فروش'!I62</f>
        <v>5787603927</v>
      </c>
      <c r="K73" s="24"/>
      <c r="L73" s="99">
        <f t="shared" si="0"/>
        <v>5787603927</v>
      </c>
      <c r="M73" s="14"/>
      <c r="N73" s="38">
        <f>L73/درآمد!$F$12*100</f>
        <v>-3.1505037010353751</v>
      </c>
      <c r="O73" s="14"/>
      <c r="P73" s="99">
        <v>0</v>
      </c>
      <c r="Q73" s="24"/>
      <c r="R73" s="25"/>
      <c r="S73" s="99">
        <v>0</v>
      </c>
      <c r="T73" s="24"/>
      <c r="U73" s="99">
        <f>'درآمد ناشی از فروش'!Q62</f>
        <v>5770268624</v>
      </c>
      <c r="V73" s="24"/>
      <c r="W73" s="99">
        <f t="shared" si="1"/>
        <v>5770268624</v>
      </c>
      <c r="X73" s="14"/>
      <c r="Y73" s="38">
        <f>W73/درآمد!$F$12*100</f>
        <v>-3.1410671644394137</v>
      </c>
    </row>
    <row r="74" spans="1:25" ht="21.75" customHeight="1" x14ac:dyDescent="0.2">
      <c r="A74" s="137" t="s">
        <v>52</v>
      </c>
      <c r="B74" s="137"/>
      <c r="C74" s="137"/>
      <c r="D74" s="137"/>
      <c r="F74" s="52">
        <v>0</v>
      </c>
      <c r="G74" s="14"/>
      <c r="H74" s="99">
        <v>0</v>
      </c>
      <c r="I74" s="24"/>
      <c r="J74" s="99">
        <f>'درآمد ناشی از فروش'!I63</f>
        <v>886149897</v>
      </c>
      <c r="K74" s="24"/>
      <c r="L74" s="99">
        <f t="shared" si="0"/>
        <v>886149897</v>
      </c>
      <c r="M74" s="14"/>
      <c r="N74" s="38">
        <f>L74/درآمد!$F$12*100</f>
        <v>-0.48237898885001168</v>
      </c>
      <c r="O74" s="14"/>
      <c r="P74" s="99">
        <v>0</v>
      </c>
      <c r="Q74" s="24"/>
      <c r="R74" s="25"/>
      <c r="S74" s="99">
        <v>0</v>
      </c>
      <c r="T74" s="24"/>
      <c r="U74" s="99">
        <f>'درآمد ناشی از فروش'!Q63</f>
        <v>886150000</v>
      </c>
      <c r="V74" s="24"/>
      <c r="W74" s="99">
        <f t="shared" si="1"/>
        <v>886150000</v>
      </c>
      <c r="X74" s="14"/>
      <c r="Y74" s="38">
        <f>W74/درآمد!$F$12*100</f>
        <v>-0.48237904491844436</v>
      </c>
    </row>
    <row r="75" spans="1:25" ht="21.75" customHeight="1" x14ac:dyDescent="0.2">
      <c r="A75" s="137" t="s">
        <v>53</v>
      </c>
      <c r="B75" s="137"/>
      <c r="C75" s="137"/>
      <c r="D75" s="137"/>
      <c r="F75" s="52">
        <v>0</v>
      </c>
      <c r="G75" s="14"/>
      <c r="H75" s="99">
        <v>0</v>
      </c>
      <c r="I75" s="24"/>
      <c r="J75" s="99">
        <f>'درآمد ناشی از فروش'!I64</f>
        <v>1179500000</v>
      </c>
      <c r="K75" s="24"/>
      <c r="L75" s="99">
        <f t="shared" si="0"/>
        <v>1179500000</v>
      </c>
      <c r="M75" s="14"/>
      <c r="N75" s="38">
        <f>L75/درآمد!$F$12*100</f>
        <v>-0.64206520733657413</v>
      </c>
      <c r="O75" s="14"/>
      <c r="P75" s="99">
        <v>0</v>
      </c>
      <c r="Q75" s="24"/>
      <c r="R75" s="25"/>
      <c r="S75" s="99">
        <v>0</v>
      </c>
      <c r="T75" s="24"/>
      <c r="U75" s="99">
        <f>'درآمد ناشی از فروش'!Q64</f>
        <v>1179500000</v>
      </c>
      <c r="V75" s="24"/>
      <c r="W75" s="99">
        <f t="shared" si="1"/>
        <v>1179500000</v>
      </c>
      <c r="X75" s="14"/>
      <c r="Y75" s="38">
        <f>W75/درآمد!$F$12*100</f>
        <v>-0.64206520733657413</v>
      </c>
    </row>
    <row r="76" spans="1:25" ht="21.75" customHeight="1" x14ac:dyDescent="0.2">
      <c r="A76" s="137" t="s">
        <v>54</v>
      </c>
      <c r="B76" s="137"/>
      <c r="C76" s="137"/>
      <c r="D76" s="137"/>
      <c r="F76" s="52">
        <v>0</v>
      </c>
      <c r="G76" s="14"/>
      <c r="H76" s="99">
        <v>0</v>
      </c>
      <c r="I76" s="24"/>
      <c r="J76" s="99">
        <f>'درآمد ناشی از فروش'!I65</f>
        <v>10000000</v>
      </c>
      <c r="K76" s="24"/>
      <c r="L76" s="99">
        <f t="shared" si="0"/>
        <v>10000000</v>
      </c>
      <c r="M76" s="14"/>
      <c r="N76" s="38">
        <f>L76/درآمد!$F$12*100</f>
        <v>-5.4435371541888431E-3</v>
      </c>
      <c r="O76" s="14"/>
      <c r="P76" s="99">
        <v>0</v>
      </c>
      <c r="Q76" s="24"/>
      <c r="R76" s="25"/>
      <c r="S76" s="99">
        <v>0</v>
      </c>
      <c r="T76" s="24"/>
      <c r="U76" s="99">
        <f>'درآمد ناشی از فروش'!Q65</f>
        <v>10000000</v>
      </c>
      <c r="V76" s="24"/>
      <c r="W76" s="99">
        <f t="shared" si="1"/>
        <v>10000000</v>
      </c>
      <c r="X76" s="14"/>
      <c r="Y76" s="38">
        <f>W76/درآمد!$F$12*100</f>
        <v>-5.4435371541888431E-3</v>
      </c>
    </row>
    <row r="77" spans="1:25" ht="21.75" customHeight="1" x14ac:dyDescent="0.2">
      <c r="A77" s="137" t="s">
        <v>55</v>
      </c>
      <c r="B77" s="137"/>
      <c r="C77" s="137"/>
      <c r="D77" s="137"/>
      <c r="F77" s="52">
        <v>0</v>
      </c>
      <c r="G77" s="14"/>
      <c r="H77" s="99">
        <v>0</v>
      </c>
      <c r="I77" s="24"/>
      <c r="J77" s="99">
        <f>'درآمد ناشی از فروش'!I66</f>
        <v>195000000</v>
      </c>
      <c r="K77" s="24"/>
      <c r="L77" s="99">
        <f t="shared" si="0"/>
        <v>195000000</v>
      </c>
      <c r="M77" s="14"/>
      <c r="N77" s="38">
        <f>L77/درآمد!$F$12*100</f>
        <v>-0.10614897450668245</v>
      </c>
      <c r="O77" s="14"/>
      <c r="P77" s="99">
        <v>0</v>
      </c>
      <c r="Q77" s="24"/>
      <c r="R77" s="25"/>
      <c r="S77" s="99">
        <v>0</v>
      </c>
      <c r="T77" s="24"/>
      <c r="U77" s="99">
        <f>'درآمد ناشی از فروش'!Q66</f>
        <v>195000000</v>
      </c>
      <c r="V77" s="24"/>
      <c r="W77" s="99">
        <f t="shared" si="1"/>
        <v>195000000</v>
      </c>
      <c r="X77" s="14"/>
      <c r="Y77" s="38">
        <f>W77/درآمد!$F$12*100</f>
        <v>-0.10614897450668245</v>
      </c>
    </row>
    <row r="78" spans="1:25" ht="21.75" customHeight="1" x14ac:dyDescent="0.2">
      <c r="A78" s="137" t="s">
        <v>56</v>
      </c>
      <c r="B78" s="137"/>
      <c r="C78" s="137"/>
      <c r="D78" s="137"/>
      <c r="F78" s="52">
        <v>0</v>
      </c>
      <c r="G78" s="14"/>
      <c r="H78" s="99">
        <v>0</v>
      </c>
      <c r="I78" s="24"/>
      <c r="J78" s="99">
        <f>'درآمد ناشی از فروش'!I67</f>
        <v>630240000</v>
      </c>
      <c r="K78" s="24"/>
      <c r="L78" s="99">
        <f t="shared" si="0"/>
        <v>630240000</v>
      </c>
      <c r="M78" s="14"/>
      <c r="N78" s="38">
        <f>L78/درآمد!$F$12*100</f>
        <v>-0.34307348560559769</v>
      </c>
      <c r="O78" s="14"/>
      <c r="P78" s="99">
        <v>0</v>
      </c>
      <c r="Q78" s="24"/>
      <c r="R78" s="25"/>
      <c r="S78" s="99">
        <v>0</v>
      </c>
      <c r="T78" s="24"/>
      <c r="U78" s="99">
        <f>'درآمد ناشی از فروش'!Q67</f>
        <v>630240000</v>
      </c>
      <c r="V78" s="24"/>
      <c r="W78" s="99">
        <f t="shared" si="1"/>
        <v>630240000</v>
      </c>
      <c r="X78" s="14"/>
      <c r="Y78" s="38">
        <f>W78/درآمد!$F$12*100</f>
        <v>-0.34307348560559769</v>
      </c>
    </row>
    <row r="79" spans="1:25" ht="21.75" customHeight="1" x14ac:dyDescent="0.2">
      <c r="A79" s="137" t="s">
        <v>57</v>
      </c>
      <c r="B79" s="137"/>
      <c r="C79" s="137"/>
      <c r="D79" s="137"/>
      <c r="F79" s="52">
        <v>0</v>
      </c>
      <c r="G79" s="14"/>
      <c r="H79" s="99">
        <v>0</v>
      </c>
      <c r="I79" s="24"/>
      <c r="J79" s="99">
        <f>'درآمد ناشی از فروش'!I68</f>
        <v>72500000</v>
      </c>
      <c r="K79" s="24"/>
      <c r="L79" s="99">
        <f t="shared" si="0"/>
        <v>72500000</v>
      </c>
      <c r="M79" s="14"/>
      <c r="N79" s="38">
        <f>L79/درآمد!$F$12*100</f>
        <v>-3.9465644367869111E-2</v>
      </c>
      <c r="O79" s="14"/>
      <c r="P79" s="99">
        <v>0</v>
      </c>
      <c r="Q79" s="24"/>
      <c r="R79" s="25"/>
      <c r="S79" s="99">
        <v>0</v>
      </c>
      <c r="T79" s="24"/>
      <c r="U79" s="99">
        <f>'درآمد ناشی از فروش'!Q68</f>
        <v>72500000</v>
      </c>
      <c r="V79" s="24"/>
      <c r="W79" s="99">
        <f t="shared" si="1"/>
        <v>72500000</v>
      </c>
      <c r="X79" s="14"/>
      <c r="Y79" s="38">
        <f>W79/درآمد!$F$12*100</f>
        <v>-3.9465644367869111E-2</v>
      </c>
    </row>
    <row r="80" spans="1:25" ht="21.75" customHeight="1" x14ac:dyDescent="0.2">
      <c r="A80" s="137" t="s">
        <v>64</v>
      </c>
      <c r="B80" s="137"/>
      <c r="C80" s="137"/>
      <c r="D80" s="137"/>
      <c r="F80" s="52">
        <v>0</v>
      </c>
      <c r="G80" s="14"/>
      <c r="H80" s="99">
        <v>0</v>
      </c>
      <c r="I80" s="24"/>
      <c r="J80" s="99">
        <f>'درآمد ناشی از فروش'!I69</f>
        <v>0</v>
      </c>
      <c r="K80" s="24"/>
      <c r="L80" s="99">
        <f t="shared" si="0"/>
        <v>0</v>
      </c>
      <c r="M80" s="14"/>
      <c r="N80" s="38">
        <f>L80/درآمد!$F$12*100</f>
        <v>0</v>
      </c>
      <c r="O80" s="14"/>
      <c r="P80" s="99">
        <v>0</v>
      </c>
      <c r="Q80" s="24"/>
      <c r="R80" s="25"/>
      <c r="S80" s="99">
        <v>0</v>
      </c>
      <c r="T80" s="24"/>
      <c r="U80" s="99">
        <f>'درآمد ناشی از فروش'!Q69</f>
        <v>-290073319</v>
      </c>
      <c r="V80" s="24"/>
      <c r="W80" s="99">
        <f t="shared" si="1"/>
        <v>-290073319</v>
      </c>
      <c r="X80" s="14"/>
      <c r="Y80" s="38">
        <f>W80/درآمد!$F$12*100</f>
        <v>0.15790248894153724</v>
      </c>
    </row>
    <row r="81" spans="1:25" ht="21.75" customHeight="1" x14ac:dyDescent="0.2">
      <c r="A81" s="137" t="s">
        <v>71</v>
      </c>
      <c r="B81" s="137"/>
      <c r="C81" s="137"/>
      <c r="D81" s="137"/>
      <c r="F81" s="52">
        <v>0</v>
      </c>
      <c r="G81" s="14"/>
      <c r="H81" s="99">
        <v>0</v>
      </c>
      <c r="I81" s="24"/>
      <c r="J81" s="99">
        <f>'درآمد ناشی از فروش'!I70</f>
        <v>121686923</v>
      </c>
      <c r="K81" s="24"/>
      <c r="L81" s="99">
        <f t="shared" si="0"/>
        <v>121686923</v>
      </c>
      <c r="M81" s="14"/>
      <c r="N81" s="38">
        <f>L81/درآمد!$F$12*100</f>
        <v>-6.6240728652941686E-2</v>
      </c>
      <c r="O81" s="14"/>
      <c r="P81" s="99"/>
      <c r="Q81" s="24"/>
      <c r="R81" s="25"/>
      <c r="S81" s="99">
        <v>0</v>
      </c>
      <c r="T81" s="24"/>
      <c r="U81" s="99">
        <f>'درآمد ناشی از فروش'!Q70</f>
        <v>125189868</v>
      </c>
      <c r="V81" s="24"/>
      <c r="W81" s="99">
        <f t="shared" si="1"/>
        <v>125189868</v>
      </c>
      <c r="X81" s="14"/>
      <c r="Y81" s="38">
        <f>W81/درآمد!$F$12*100</f>
        <v>-6.814756977859969E-2</v>
      </c>
    </row>
    <row r="82" spans="1:25" ht="21.75" customHeight="1" thickBot="1" x14ac:dyDescent="0.25">
      <c r="A82" s="117" t="s">
        <v>36</v>
      </c>
      <c r="B82" s="117"/>
      <c r="C82" s="117"/>
      <c r="D82" s="117"/>
      <c r="F82" s="17">
        <f>SUM(F9:F81)</f>
        <v>0</v>
      </c>
      <c r="G82" s="14"/>
      <c r="H82" s="113">
        <f>SUM(H9:H81)</f>
        <v>-2303098777665</v>
      </c>
      <c r="I82" s="14"/>
      <c r="J82" s="17">
        <f>SUM(J9:J81)</f>
        <v>13455496428</v>
      </c>
      <c r="K82" s="14"/>
      <c r="L82" s="17">
        <f>SUM(L9:L81)</f>
        <v>-2289643281225</v>
      </c>
      <c r="M82" s="14"/>
      <c r="N82" s="38">
        <f>SUM(N9:N81)</f>
        <v>1240.7047511836506</v>
      </c>
      <c r="O82" s="14"/>
      <c r="P82" s="111">
        <f>SUM(P9:P81)</f>
        <v>5291838651501</v>
      </c>
      <c r="Q82" s="24"/>
      <c r="R82" s="24"/>
      <c r="S82" s="111">
        <f>SUM(R9:S81)</f>
        <v>-6526479511772</v>
      </c>
      <c r="T82" s="24"/>
      <c r="U82" s="111">
        <f>SUM(U9:U81)</f>
        <v>244054758810</v>
      </c>
      <c r="V82" s="24"/>
      <c r="W82" s="111">
        <f>SUM(W9:W81)</f>
        <v>-990586101461</v>
      </c>
      <c r="X82" s="14"/>
      <c r="Y82" s="114">
        <f>SUM(Y9:Y81)</f>
        <v>539.22922477260329</v>
      </c>
    </row>
    <row r="83" spans="1:25" ht="13.5" thickTop="1" x14ac:dyDescent="0.2">
      <c r="F83" s="27"/>
      <c r="J83" s="27"/>
      <c r="P83" s="27"/>
      <c r="S83" s="26"/>
      <c r="T83" s="26"/>
      <c r="U83" s="26"/>
    </row>
    <row r="84" spans="1:25" x14ac:dyDescent="0.2">
      <c r="F84" s="49"/>
      <c r="H84" s="109"/>
      <c r="J84" s="27"/>
      <c r="P84" s="49"/>
      <c r="S84" s="26"/>
      <c r="T84" s="26"/>
      <c r="U84" s="26"/>
    </row>
    <row r="85" spans="1:25" x14ac:dyDescent="0.2">
      <c r="P85" s="27"/>
      <c r="S85" s="26"/>
      <c r="T85" s="26"/>
      <c r="U85" s="26"/>
    </row>
    <row r="86" spans="1:25" x14ac:dyDescent="0.2">
      <c r="S86" s="26"/>
      <c r="T86" s="26"/>
      <c r="U86" s="26"/>
    </row>
  </sheetData>
  <mergeCells count="100">
    <mergeCell ref="A58:D58"/>
    <mergeCell ref="A59:D59"/>
    <mergeCell ref="A60:D60"/>
    <mergeCell ref="A61:D61"/>
    <mergeCell ref="A62:D62"/>
    <mergeCell ref="A80:D80"/>
    <mergeCell ref="A81:D81"/>
    <mergeCell ref="A68:D68"/>
    <mergeCell ref="A69:D69"/>
    <mergeCell ref="A70:D70"/>
    <mergeCell ref="A71:D71"/>
    <mergeCell ref="A72:D72"/>
    <mergeCell ref="A74:D74"/>
    <mergeCell ref="A75:D75"/>
    <mergeCell ref="A76:D76"/>
    <mergeCell ref="A77:D77"/>
    <mergeCell ref="A78:D78"/>
    <mergeCell ref="A73:D73"/>
    <mergeCell ref="A63:D63"/>
    <mergeCell ref="A64:D64"/>
    <mergeCell ref="A65:D65"/>
    <mergeCell ref="A66:D66"/>
    <mergeCell ref="A79:D79"/>
    <mergeCell ref="A67:D67"/>
    <mergeCell ref="A53:D53"/>
    <mergeCell ref="A54:D54"/>
    <mergeCell ref="A55:D55"/>
    <mergeCell ref="A56:D56"/>
    <mergeCell ref="A57:D57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38:D38"/>
    <mergeCell ref="A28:D28"/>
    <mergeCell ref="A29:D29"/>
    <mergeCell ref="A30:D30"/>
    <mergeCell ref="A31:D31"/>
    <mergeCell ref="A32:D32"/>
    <mergeCell ref="A33:D33"/>
    <mergeCell ref="W7:Y7"/>
    <mergeCell ref="A8:D8"/>
    <mergeCell ref="R8:S8"/>
    <mergeCell ref="A1:Y1"/>
    <mergeCell ref="A2:Y2"/>
    <mergeCell ref="A3:Y3"/>
    <mergeCell ref="F6:N6"/>
    <mergeCell ref="P6:Y6"/>
    <mergeCell ref="B5:Y5"/>
    <mergeCell ref="A12:D12"/>
    <mergeCell ref="R12:S12"/>
    <mergeCell ref="A13:D13"/>
    <mergeCell ref="R13:S13"/>
    <mergeCell ref="L7:N7"/>
    <mergeCell ref="A9:D9"/>
    <mergeCell ref="R9:S9"/>
    <mergeCell ref="A10:D10"/>
    <mergeCell ref="R10:S10"/>
    <mergeCell ref="A11:D11"/>
    <mergeCell ref="R11:S11"/>
    <mergeCell ref="A21:D21"/>
    <mergeCell ref="R21:S21"/>
    <mergeCell ref="A22:D22"/>
    <mergeCell ref="R22:S22"/>
    <mergeCell ref="A14:D14"/>
    <mergeCell ref="R14:S14"/>
    <mergeCell ref="A15:D15"/>
    <mergeCell ref="R15:S15"/>
    <mergeCell ref="A16:D16"/>
    <mergeCell ref="R16:S16"/>
    <mergeCell ref="A17:D17"/>
    <mergeCell ref="R17:S17"/>
    <mergeCell ref="A18:D18"/>
    <mergeCell ref="R18:S18"/>
    <mergeCell ref="A19:D19"/>
    <mergeCell ref="R19:S19"/>
    <mergeCell ref="A20:D20"/>
    <mergeCell ref="R20:S20"/>
    <mergeCell ref="A23:D23"/>
    <mergeCell ref="R23:S23"/>
    <mergeCell ref="A24:D24"/>
    <mergeCell ref="R24:S24"/>
    <mergeCell ref="A82:D82"/>
    <mergeCell ref="A25:D25"/>
    <mergeCell ref="A26:D26"/>
    <mergeCell ref="A39:D39"/>
    <mergeCell ref="A40:D40"/>
    <mergeCell ref="A41:D41"/>
    <mergeCell ref="A42:D42"/>
    <mergeCell ref="A27:D27"/>
    <mergeCell ref="A34:D34"/>
    <mergeCell ref="A35:D35"/>
    <mergeCell ref="A36:D36"/>
    <mergeCell ref="A37:D37"/>
  </mergeCells>
  <pageMargins left="0.39" right="0.39" top="0.39" bottom="0.39" header="0" footer="0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28"/>
  <sheetViews>
    <sheetView rightToLeft="1" view="pageBreakPreview" zoomScale="80" zoomScaleNormal="100" zoomScaleSheetLayoutView="80" workbookViewId="0">
      <selection activeCell="D24" sqref="D24:J28"/>
    </sheetView>
  </sheetViews>
  <sheetFormatPr defaultRowHeight="12.75" x14ac:dyDescent="0.2"/>
  <cols>
    <col min="1" max="1" width="5.140625" customWidth="1"/>
    <col min="2" max="2" width="24.85546875" customWidth="1"/>
    <col min="3" max="3" width="1.28515625" customWidth="1"/>
    <col min="4" max="4" width="16.28515625" bestFit="1" customWidth="1"/>
    <col min="5" max="5" width="1.28515625" customWidth="1"/>
    <col min="6" max="6" width="18" customWidth="1"/>
    <col min="7" max="7" width="1.28515625" customWidth="1"/>
    <col min="8" max="8" width="19.42578125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9" customWidth="1"/>
    <col min="20" max="20" width="1.28515625" customWidth="1"/>
    <col min="21" max="21" width="19.28515625" customWidth="1"/>
    <col min="22" max="22" width="1.28515625" customWidth="1"/>
    <col min="23" max="23" width="20.7109375" customWidth="1"/>
    <col min="24" max="24" width="0.28515625" customWidth="1"/>
    <col min="27" max="27" width="19.85546875" bestFit="1" customWidth="1"/>
  </cols>
  <sheetData>
    <row r="1" spans="1:27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7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7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7" ht="14.45" customHeight="1" x14ac:dyDescent="0.2"/>
    <row r="5" spans="1:27" ht="14.45" customHeight="1" x14ac:dyDescent="0.2">
      <c r="A5" s="2" t="s">
        <v>145</v>
      </c>
      <c r="B5" s="126" t="s">
        <v>146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</row>
    <row r="6" spans="1:27" ht="14.45" customHeight="1" x14ac:dyDescent="0.2">
      <c r="D6" s="122" t="s">
        <v>139</v>
      </c>
      <c r="E6" s="122"/>
      <c r="F6" s="122"/>
      <c r="G6" s="122"/>
      <c r="H6" s="122"/>
      <c r="I6" s="122"/>
      <c r="J6" s="122"/>
      <c r="K6" s="122"/>
      <c r="L6" s="122"/>
      <c r="N6" s="122" t="s">
        <v>140</v>
      </c>
      <c r="O6" s="122"/>
      <c r="P6" s="122"/>
      <c r="Q6" s="122"/>
      <c r="R6" s="122"/>
      <c r="S6" s="122"/>
      <c r="T6" s="122"/>
      <c r="U6" s="122"/>
      <c r="V6" s="122"/>
      <c r="W6" s="122"/>
    </row>
    <row r="7" spans="1:27" ht="14.45" customHeight="1" x14ac:dyDescent="0.2">
      <c r="D7" s="4"/>
      <c r="E7" s="4"/>
      <c r="F7" s="4"/>
      <c r="G7" s="4"/>
      <c r="H7" s="4"/>
      <c r="I7" s="4"/>
      <c r="J7" s="125" t="s">
        <v>36</v>
      </c>
      <c r="K7" s="125"/>
      <c r="L7" s="125"/>
      <c r="N7" s="4"/>
      <c r="O7" s="4"/>
      <c r="P7" s="4"/>
      <c r="Q7" s="4"/>
      <c r="R7" s="4"/>
      <c r="S7" s="4"/>
      <c r="T7" s="4"/>
      <c r="U7" s="125" t="s">
        <v>36</v>
      </c>
      <c r="V7" s="125"/>
      <c r="W7" s="125"/>
    </row>
    <row r="8" spans="1:27" ht="28.5" customHeight="1" x14ac:dyDescent="0.2">
      <c r="A8" s="122" t="s">
        <v>83</v>
      </c>
      <c r="B8" s="122"/>
      <c r="D8" s="3" t="s">
        <v>147</v>
      </c>
      <c r="F8" s="3" t="s">
        <v>143</v>
      </c>
      <c r="H8" s="3" t="s">
        <v>144</v>
      </c>
      <c r="J8" s="5" t="s">
        <v>97</v>
      </c>
      <c r="K8" s="4"/>
      <c r="L8" s="5" t="s">
        <v>127</v>
      </c>
      <c r="N8" s="3" t="s">
        <v>147</v>
      </c>
      <c r="P8" s="122" t="s">
        <v>143</v>
      </c>
      <c r="Q8" s="122"/>
      <c r="S8" s="3" t="s">
        <v>144</v>
      </c>
      <c r="U8" s="5" t="s">
        <v>97</v>
      </c>
      <c r="V8" s="4"/>
      <c r="W8" s="5" t="s">
        <v>127</v>
      </c>
    </row>
    <row r="9" spans="1:27" s="53" customFormat="1" ht="21.75" customHeight="1" x14ac:dyDescent="0.2">
      <c r="A9" s="123" t="s">
        <v>92</v>
      </c>
      <c r="B9" s="123"/>
      <c r="D9" s="67">
        <v>0</v>
      </c>
      <c r="E9" s="72"/>
      <c r="F9" s="67">
        <v>-3593549259</v>
      </c>
      <c r="G9" s="72"/>
      <c r="H9" s="67">
        <v>7440398739</v>
      </c>
      <c r="I9" s="72"/>
      <c r="J9" s="67">
        <f>H9+F9+D9</f>
        <v>3846849480</v>
      </c>
      <c r="K9" s="72"/>
      <c r="L9" s="34">
        <f>J9/-2616159481300*100</f>
        <v>-0.1470418568706085</v>
      </c>
      <c r="M9" s="72"/>
      <c r="N9" s="67">
        <v>5322479793</v>
      </c>
      <c r="O9" s="72"/>
      <c r="P9" s="124">
        <v>2049975405</v>
      </c>
      <c r="Q9" s="124"/>
      <c r="R9" s="72"/>
      <c r="S9" s="67">
        <v>10003951856</v>
      </c>
      <c r="T9" s="72"/>
      <c r="U9" s="67">
        <f>S9+P9+N9</f>
        <v>17376407054</v>
      </c>
      <c r="V9" s="72"/>
      <c r="W9" s="35">
        <f>U9/درآمد!$F$12*100</f>
        <v>-9.458911740475811</v>
      </c>
      <c r="AA9" s="102"/>
    </row>
    <row r="10" spans="1:27" s="53" customFormat="1" ht="21.75" customHeight="1" x14ac:dyDescent="0.2">
      <c r="A10" s="118" t="s">
        <v>90</v>
      </c>
      <c r="B10" s="118"/>
      <c r="D10" s="69">
        <v>0</v>
      </c>
      <c r="E10" s="72"/>
      <c r="F10" s="69">
        <v>-553555061</v>
      </c>
      <c r="G10" s="72"/>
      <c r="H10" s="69">
        <v>1160421321</v>
      </c>
      <c r="I10" s="72"/>
      <c r="J10" s="52">
        <f t="shared" ref="J10:J21" si="0">H10+F10+D10</f>
        <v>606866260</v>
      </c>
      <c r="K10" s="72"/>
      <c r="L10" s="35">
        <f>J10/-2616159481300*100</f>
        <v>-2.3196837361705532E-2</v>
      </c>
      <c r="M10" s="72"/>
      <c r="N10" s="69">
        <v>0</v>
      </c>
      <c r="O10" s="72"/>
      <c r="P10" s="119">
        <v>782359147</v>
      </c>
      <c r="Q10" s="119"/>
      <c r="R10" s="72"/>
      <c r="S10" s="69">
        <v>2251354625</v>
      </c>
      <c r="T10" s="72"/>
      <c r="U10" s="52">
        <f>S10+P10+N10</f>
        <v>3033713772</v>
      </c>
      <c r="V10" s="72"/>
      <c r="W10" s="35">
        <f>U10/درآمد!$F$12*100</f>
        <v>-1.6514133633056383</v>
      </c>
      <c r="AA10" s="102"/>
    </row>
    <row r="11" spans="1:27" s="53" customFormat="1" ht="21.75" customHeight="1" x14ac:dyDescent="0.2">
      <c r="A11" s="118" t="s">
        <v>91</v>
      </c>
      <c r="B11" s="118"/>
      <c r="D11" s="69">
        <v>0</v>
      </c>
      <c r="E11" s="72"/>
      <c r="F11" s="69">
        <v>4402604940</v>
      </c>
      <c r="G11" s="72"/>
      <c r="H11" s="69">
        <v>1414404214</v>
      </c>
      <c r="I11" s="72"/>
      <c r="J11" s="52">
        <f t="shared" si="0"/>
        <v>5817009154</v>
      </c>
      <c r="K11" s="72"/>
      <c r="L11" s="35">
        <f t="shared" ref="L11:L21" si="1">J11/-2616159481300*100</f>
        <v>-0.22234917999377704</v>
      </c>
      <c r="M11" s="72"/>
      <c r="N11" s="69">
        <v>0</v>
      </c>
      <c r="O11" s="72"/>
      <c r="P11" s="119">
        <v>5435550059</v>
      </c>
      <c r="Q11" s="119"/>
      <c r="R11" s="72"/>
      <c r="S11" s="69">
        <v>5187163522</v>
      </c>
      <c r="T11" s="72"/>
      <c r="U11" s="52">
        <f t="shared" ref="U11:U21" si="2">S11+P11+N11</f>
        <v>10622713581</v>
      </c>
      <c r="V11" s="72"/>
      <c r="W11" s="35">
        <f>U11/درآمد!$F$12*100</f>
        <v>-5.782513605647992</v>
      </c>
    </row>
    <row r="12" spans="1:27" s="53" customFormat="1" ht="21.75" customHeight="1" x14ac:dyDescent="0.2">
      <c r="A12" s="118" t="s">
        <v>88</v>
      </c>
      <c r="B12" s="118"/>
      <c r="D12" s="69">
        <v>17588581821</v>
      </c>
      <c r="E12" s="72"/>
      <c r="F12" s="69">
        <v>1677543574</v>
      </c>
      <c r="G12" s="72"/>
      <c r="H12" s="69">
        <v>90580326</v>
      </c>
      <c r="I12" s="72"/>
      <c r="J12" s="52">
        <f t="shared" si="0"/>
        <v>19356705721</v>
      </c>
      <c r="K12" s="72"/>
      <c r="L12" s="35">
        <f t="shared" si="1"/>
        <v>-0.73989012746965366</v>
      </c>
      <c r="M12" s="72"/>
      <c r="N12" s="69">
        <v>83268491284</v>
      </c>
      <c r="O12" s="72"/>
      <c r="P12" s="119">
        <v>-802113291</v>
      </c>
      <c r="Q12" s="119"/>
      <c r="R12" s="72"/>
      <c r="S12" s="69">
        <v>1661279509</v>
      </c>
      <c r="T12" s="72"/>
      <c r="U12" s="52">
        <f t="shared" si="2"/>
        <v>84127657502</v>
      </c>
      <c r="V12" s="72"/>
      <c r="W12" s="35">
        <f>U12/درآمد!$F$12*100</f>
        <v>-45.79520293070108</v>
      </c>
    </row>
    <row r="13" spans="1:27" s="53" customFormat="1" ht="21.75" customHeight="1" x14ac:dyDescent="0.2">
      <c r="A13" s="118" t="s">
        <v>87</v>
      </c>
      <c r="B13" s="118"/>
      <c r="D13" s="69">
        <v>0</v>
      </c>
      <c r="E13" s="72"/>
      <c r="F13" s="69">
        <v>921408830</v>
      </c>
      <c r="G13" s="72"/>
      <c r="H13" s="69">
        <v>2867284031</v>
      </c>
      <c r="I13" s="72"/>
      <c r="J13" s="52">
        <f t="shared" si="0"/>
        <v>3788692861</v>
      </c>
      <c r="K13" s="72"/>
      <c r="L13" s="35">
        <f t="shared" si="1"/>
        <v>-0.14481888004462765</v>
      </c>
      <c r="M13" s="72"/>
      <c r="N13" s="69"/>
      <c r="O13" s="72"/>
      <c r="P13" s="119">
        <v>17051775839</v>
      </c>
      <c r="Q13" s="119"/>
      <c r="R13" s="72"/>
      <c r="S13" s="69">
        <v>12364893141</v>
      </c>
      <c r="T13" s="72"/>
      <c r="U13" s="52">
        <f t="shared" si="2"/>
        <v>29416668980</v>
      </c>
      <c r="V13" s="72"/>
      <c r="W13" s="35">
        <f>U13/درآمد!$F$12*100</f>
        <v>-16.013073054510443</v>
      </c>
    </row>
    <row r="14" spans="1:27" s="53" customFormat="1" ht="21.75" customHeight="1" x14ac:dyDescent="0.2">
      <c r="A14" s="118" t="s">
        <v>93</v>
      </c>
      <c r="B14" s="118"/>
      <c r="D14" s="69">
        <v>0</v>
      </c>
      <c r="E14" s="72"/>
      <c r="F14" s="69">
        <v>-6867697129</v>
      </c>
      <c r="G14" s="72"/>
      <c r="H14" s="69">
        <v>7443400739</v>
      </c>
      <c r="I14" s="72"/>
      <c r="J14" s="52">
        <f t="shared" si="0"/>
        <v>575703610</v>
      </c>
      <c r="K14" s="72"/>
      <c r="L14" s="35">
        <f t="shared" si="1"/>
        <v>-2.2005677181191043E-2</v>
      </c>
      <c r="M14" s="72"/>
      <c r="N14" s="69">
        <v>0</v>
      </c>
      <c r="O14" s="72"/>
      <c r="P14" s="119">
        <v>1799238545</v>
      </c>
      <c r="Q14" s="119"/>
      <c r="R14" s="72"/>
      <c r="S14" s="69">
        <v>11991162018</v>
      </c>
      <c r="T14" s="72"/>
      <c r="U14" s="52">
        <f t="shared" si="2"/>
        <v>13790400563</v>
      </c>
      <c r="V14" s="72"/>
      <c r="W14" s="35">
        <f>U14/درآمد!$F$12*100</f>
        <v>-7.506855783583724</v>
      </c>
    </row>
    <row r="15" spans="1:27" s="53" customFormat="1" ht="21.75" customHeight="1" x14ac:dyDescent="0.2">
      <c r="A15" s="118" t="s">
        <v>89</v>
      </c>
      <c r="B15" s="118"/>
      <c r="D15" s="69">
        <v>0</v>
      </c>
      <c r="E15" s="72"/>
      <c r="F15" s="69">
        <v>2905601049</v>
      </c>
      <c r="G15" s="72"/>
      <c r="H15" s="69">
        <v>2942354267</v>
      </c>
      <c r="I15" s="72"/>
      <c r="J15" s="52">
        <f t="shared" si="0"/>
        <v>5847955316</v>
      </c>
      <c r="K15" s="72"/>
      <c r="L15" s="35">
        <f t="shared" si="1"/>
        <v>-0.22353206514360061</v>
      </c>
      <c r="M15" s="72"/>
      <c r="N15" s="69">
        <v>0</v>
      </c>
      <c r="O15" s="72"/>
      <c r="P15" s="119">
        <v>24916936040</v>
      </c>
      <c r="Q15" s="119"/>
      <c r="R15" s="72"/>
      <c r="S15" s="69">
        <v>4769768534</v>
      </c>
      <c r="T15" s="72"/>
      <c r="U15" s="52">
        <f t="shared" si="2"/>
        <v>29686704574</v>
      </c>
      <c r="V15" s="72"/>
      <c r="W15" s="35">
        <f>U15/درآمد!$F$12*100</f>
        <v>-16.160067933399688</v>
      </c>
    </row>
    <row r="16" spans="1:27" ht="21.75" customHeight="1" x14ac:dyDescent="0.2">
      <c r="A16" s="118" t="s">
        <v>148</v>
      </c>
      <c r="B16" s="118"/>
      <c r="D16" s="15">
        <v>0</v>
      </c>
      <c r="E16" s="14"/>
      <c r="F16" s="15">
        <v>0</v>
      </c>
      <c r="G16" s="14"/>
      <c r="H16" s="15">
        <v>0</v>
      </c>
      <c r="I16" s="14"/>
      <c r="J16" s="52">
        <f t="shared" si="0"/>
        <v>0</v>
      </c>
      <c r="K16" s="14"/>
      <c r="L16" s="35">
        <f t="shared" si="1"/>
        <v>0</v>
      </c>
      <c r="M16" s="14"/>
      <c r="N16" s="15">
        <v>0</v>
      </c>
      <c r="O16" s="14"/>
      <c r="P16" s="119">
        <v>0</v>
      </c>
      <c r="Q16" s="119"/>
      <c r="R16" s="14"/>
      <c r="S16" s="15">
        <v>45268194240</v>
      </c>
      <c r="T16" s="14"/>
      <c r="U16" s="52">
        <f t="shared" si="2"/>
        <v>45268194240</v>
      </c>
      <c r="V16" s="14"/>
      <c r="W16" s="35">
        <f>U16/درآمد!$F$12*100</f>
        <v>-24.641909724847739</v>
      </c>
    </row>
    <row r="17" spans="1:23" ht="21.75" customHeight="1" x14ac:dyDescent="0.2">
      <c r="A17" s="118" t="s">
        <v>86</v>
      </c>
      <c r="B17" s="118"/>
      <c r="D17" s="15">
        <v>0</v>
      </c>
      <c r="E17" s="14"/>
      <c r="F17" s="69">
        <v>54040182688</v>
      </c>
      <c r="G17" s="14"/>
      <c r="H17" s="15">
        <v>0</v>
      </c>
      <c r="I17" s="14"/>
      <c r="J17" s="52">
        <f t="shared" si="0"/>
        <v>54040182688</v>
      </c>
      <c r="K17" s="14"/>
      <c r="L17" s="35">
        <f t="shared" si="1"/>
        <v>-2.0656302902889849</v>
      </c>
      <c r="M17" s="14"/>
      <c r="N17" s="15">
        <v>0</v>
      </c>
      <c r="O17" s="14"/>
      <c r="P17" s="119">
        <v>391050831532</v>
      </c>
      <c r="Q17" s="119"/>
      <c r="R17" s="14"/>
      <c r="S17" s="15">
        <v>80226172243</v>
      </c>
      <c r="T17" s="14"/>
      <c r="U17" s="52">
        <f t="shared" si="2"/>
        <v>471277003775</v>
      </c>
      <c r="V17" s="14"/>
      <c r="W17" s="35">
        <f>U17/درآمد!$F$12*100</f>
        <v>-256.54138799640083</v>
      </c>
    </row>
    <row r="18" spans="1:23" ht="21.75" customHeight="1" x14ac:dyDescent="0.2">
      <c r="A18" s="118" t="s">
        <v>149</v>
      </c>
      <c r="B18" s="118"/>
      <c r="D18" s="15">
        <v>0</v>
      </c>
      <c r="E18" s="14"/>
      <c r="F18" s="15">
        <v>0</v>
      </c>
      <c r="G18" s="14"/>
      <c r="H18" s="15">
        <v>0</v>
      </c>
      <c r="I18" s="14"/>
      <c r="J18" s="52">
        <f t="shared" si="0"/>
        <v>0</v>
      </c>
      <c r="K18" s="14"/>
      <c r="L18" s="35">
        <f t="shared" si="1"/>
        <v>0</v>
      </c>
      <c r="M18" s="14"/>
      <c r="N18" s="15">
        <v>0</v>
      </c>
      <c r="O18" s="14"/>
      <c r="P18" s="119">
        <v>0</v>
      </c>
      <c r="Q18" s="119"/>
      <c r="R18" s="14"/>
      <c r="S18" s="15">
        <v>294797570</v>
      </c>
      <c r="T18" s="14"/>
      <c r="U18" s="52">
        <f t="shared" si="2"/>
        <v>294797570</v>
      </c>
      <c r="V18" s="14"/>
      <c r="W18" s="35">
        <f>U18/درآمد!$F$12*100</f>
        <v>-0.16047415252595862</v>
      </c>
    </row>
    <row r="19" spans="1:23" ht="21.75" customHeight="1" x14ac:dyDescent="0.2">
      <c r="A19" s="118" t="s">
        <v>150</v>
      </c>
      <c r="B19" s="118"/>
      <c r="D19" s="15">
        <v>0</v>
      </c>
      <c r="E19" s="14"/>
      <c r="F19" s="15">
        <v>0</v>
      </c>
      <c r="G19" s="14"/>
      <c r="H19" s="15">
        <v>0</v>
      </c>
      <c r="I19" s="14"/>
      <c r="J19" s="52">
        <f t="shared" si="0"/>
        <v>0</v>
      </c>
      <c r="K19" s="14"/>
      <c r="L19" s="35">
        <f t="shared" si="1"/>
        <v>0</v>
      </c>
      <c r="M19" s="14"/>
      <c r="N19" s="15">
        <v>0</v>
      </c>
      <c r="O19" s="14"/>
      <c r="P19" s="119">
        <v>0</v>
      </c>
      <c r="Q19" s="119"/>
      <c r="R19" s="14"/>
      <c r="S19" s="15">
        <v>639094179</v>
      </c>
      <c r="T19" s="14"/>
      <c r="U19" s="52">
        <f t="shared" si="2"/>
        <v>639094179</v>
      </c>
      <c r="V19" s="14"/>
      <c r="W19" s="35">
        <f>U19/درآمد!$F$12*100</f>
        <v>-0.34789329084123155</v>
      </c>
    </row>
    <row r="20" spans="1:23" ht="21.75" customHeight="1" x14ac:dyDescent="0.2">
      <c r="A20" s="118" t="s">
        <v>151</v>
      </c>
      <c r="B20" s="118"/>
      <c r="D20" s="15">
        <v>0</v>
      </c>
      <c r="E20" s="14"/>
      <c r="F20" s="15">
        <v>0</v>
      </c>
      <c r="G20" s="14"/>
      <c r="H20" s="15">
        <v>0</v>
      </c>
      <c r="I20" s="14"/>
      <c r="J20" s="52">
        <f t="shared" si="0"/>
        <v>0</v>
      </c>
      <c r="K20" s="14"/>
      <c r="L20" s="35">
        <f t="shared" si="1"/>
        <v>0</v>
      </c>
      <c r="M20" s="14"/>
      <c r="N20" s="15">
        <v>830520000</v>
      </c>
      <c r="O20" s="14"/>
      <c r="P20" s="119">
        <v>0</v>
      </c>
      <c r="Q20" s="119"/>
      <c r="R20" s="14"/>
      <c r="S20" s="15">
        <v>-211435337</v>
      </c>
      <c r="T20" s="14"/>
      <c r="U20" s="52">
        <f t="shared" si="2"/>
        <v>619084663</v>
      </c>
      <c r="V20" s="14"/>
      <c r="W20" s="35">
        <f>U20/درآمد!$F$12*100</f>
        <v>-0.33700103646289792</v>
      </c>
    </row>
    <row r="21" spans="1:23" ht="21.75" customHeight="1" x14ac:dyDescent="0.2">
      <c r="A21" s="120" t="s">
        <v>152</v>
      </c>
      <c r="B21" s="120"/>
      <c r="D21" s="16">
        <v>0</v>
      </c>
      <c r="E21" s="14"/>
      <c r="F21" s="16">
        <v>0</v>
      </c>
      <c r="G21" s="14"/>
      <c r="H21" s="16">
        <v>0</v>
      </c>
      <c r="I21" s="14"/>
      <c r="J21" s="52">
        <f t="shared" si="0"/>
        <v>0</v>
      </c>
      <c r="K21" s="14"/>
      <c r="L21" s="35">
        <f t="shared" si="1"/>
        <v>0</v>
      </c>
      <c r="M21" s="14"/>
      <c r="N21" s="16">
        <v>0</v>
      </c>
      <c r="O21" s="14"/>
      <c r="P21" s="119">
        <v>0</v>
      </c>
      <c r="Q21" s="121"/>
      <c r="R21" s="14"/>
      <c r="S21" s="16">
        <v>21006864322</v>
      </c>
      <c r="T21" s="14"/>
      <c r="U21" s="52">
        <f t="shared" si="2"/>
        <v>21006864322</v>
      </c>
      <c r="V21" s="14"/>
      <c r="W21" s="35">
        <f>U21/درآمد!$F$12*100</f>
        <v>-11.435164642981103</v>
      </c>
    </row>
    <row r="22" spans="1:23" ht="21.75" customHeight="1" x14ac:dyDescent="0.2">
      <c r="A22" s="117" t="s">
        <v>36</v>
      </c>
      <c r="B22" s="117"/>
      <c r="D22" s="17">
        <f>SUM(D9:D21)</f>
        <v>17588581821</v>
      </c>
      <c r="E22" s="14"/>
      <c r="F22" s="70">
        <f>SUM(F9:F21)</f>
        <v>52932539632</v>
      </c>
      <c r="G22" s="14"/>
      <c r="H22" s="17">
        <f>SUM(H9:H21)</f>
        <v>23358843637</v>
      </c>
      <c r="I22" s="14"/>
      <c r="J22" s="17">
        <f>SUM(J9:J21)</f>
        <v>93879965090</v>
      </c>
      <c r="K22" s="14"/>
      <c r="L22" s="36">
        <f>SUM(L9:L21)</f>
        <v>-3.5884649143541489</v>
      </c>
      <c r="M22" s="14"/>
      <c r="N22" s="17">
        <f>SUM(N9:N21)</f>
        <v>89421491077</v>
      </c>
      <c r="O22" s="14"/>
      <c r="P22" s="14"/>
      <c r="Q22" s="70">
        <f>SUM(P9:Q21)</f>
        <v>442284553276</v>
      </c>
      <c r="R22" s="14"/>
      <c r="S22" s="17">
        <f>SUM(S9:S21)</f>
        <v>195453260422</v>
      </c>
      <c r="T22" s="14"/>
      <c r="U22" s="17">
        <f>SUM(U9:U21)</f>
        <v>727159304775</v>
      </c>
      <c r="V22" s="14"/>
      <c r="W22" s="36">
        <f>SUM(W9:W21)</f>
        <v>-395.83186925568413</v>
      </c>
    </row>
    <row r="24" spans="1:23" ht="34.5" customHeight="1" x14ac:dyDescent="0.2">
      <c r="F24" s="27"/>
      <c r="J24" s="27"/>
    </row>
    <row r="25" spans="1:23" x14ac:dyDescent="0.2">
      <c r="J25" s="27"/>
    </row>
    <row r="26" spans="1:23" x14ac:dyDescent="0.2">
      <c r="J26" s="27"/>
      <c r="Q26" s="27"/>
    </row>
    <row r="28" spans="1:23" x14ac:dyDescent="0.2">
      <c r="J28" s="27"/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1"/>
  <sheetViews>
    <sheetView rightToLeft="1" view="pageBreakPreview" topLeftCell="A6" zoomScale="90" zoomScaleNormal="100" zoomScaleSheetLayoutView="90" workbookViewId="0">
      <selection activeCell="B33" sqref="B33"/>
    </sheetView>
  </sheetViews>
  <sheetFormatPr defaultRowHeight="12.75" x14ac:dyDescent="0.2"/>
  <cols>
    <col min="1" max="1" width="5.140625" customWidth="1"/>
    <col min="2" max="2" width="47.28515625" customWidth="1"/>
    <col min="3" max="3" width="1.28515625" customWidth="1"/>
    <col min="4" max="4" width="29.42578125" bestFit="1" customWidth="1"/>
    <col min="5" max="5" width="1.28515625" customWidth="1"/>
    <col min="6" max="6" width="25.5703125" bestFit="1" customWidth="1"/>
    <col min="7" max="7" width="1.28515625" customWidth="1"/>
    <col min="8" max="8" width="29.42578125" bestFit="1" customWidth="1"/>
    <col min="9" max="9" width="1.28515625" customWidth="1"/>
    <col min="10" max="10" width="25.5703125" bestFit="1" customWidth="1"/>
    <col min="11" max="11" width="0.28515625" customWidth="1"/>
  </cols>
  <sheetData>
    <row r="1" spans="1:10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.75" customHeight="1" x14ac:dyDescent="0.2">
      <c r="A2" s="115" t="s">
        <v>122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ht="14.45" customHeight="1" x14ac:dyDescent="0.2"/>
    <row r="5" spans="1:10" ht="14.45" customHeight="1" x14ac:dyDescent="0.2">
      <c r="A5" s="2" t="s">
        <v>153</v>
      </c>
      <c r="B5" s="126" t="s">
        <v>154</v>
      </c>
      <c r="C5" s="126"/>
      <c r="D5" s="126"/>
      <c r="E5" s="126"/>
      <c r="F5" s="126"/>
      <c r="G5" s="126"/>
      <c r="H5" s="126"/>
      <c r="I5" s="126"/>
      <c r="J5" s="126"/>
    </row>
    <row r="6" spans="1:10" ht="14.45" customHeight="1" x14ac:dyDescent="0.2">
      <c r="D6" s="122" t="s">
        <v>139</v>
      </c>
      <c r="E6" s="122"/>
      <c r="F6" s="122"/>
      <c r="H6" s="122" t="s">
        <v>140</v>
      </c>
      <c r="I6" s="122"/>
      <c r="J6" s="122"/>
    </row>
    <row r="7" spans="1:10" ht="36.4" customHeight="1" x14ac:dyDescent="0.2">
      <c r="A7" s="122" t="s">
        <v>155</v>
      </c>
      <c r="B7" s="122"/>
      <c r="D7" s="12" t="s">
        <v>156</v>
      </c>
      <c r="E7" s="4"/>
      <c r="F7" s="12" t="s">
        <v>157</v>
      </c>
      <c r="H7" s="12" t="s">
        <v>156</v>
      </c>
      <c r="I7" s="4"/>
      <c r="J7" s="12" t="s">
        <v>157</v>
      </c>
    </row>
    <row r="8" spans="1:10" ht="21.75" customHeight="1" x14ac:dyDescent="0.2">
      <c r="A8" s="123" t="s">
        <v>100</v>
      </c>
      <c r="B8" s="123"/>
      <c r="D8" s="13">
        <v>138528298</v>
      </c>
      <c r="E8" s="14"/>
      <c r="F8" s="19">
        <f>D8/$D$31*100</f>
        <v>14.799895839846029</v>
      </c>
      <c r="G8" s="14"/>
      <c r="H8" s="13">
        <v>140730716</v>
      </c>
      <c r="I8" s="14"/>
      <c r="J8" s="19">
        <f>H8/$H$31*100</f>
        <v>11.319351069288404</v>
      </c>
    </row>
    <row r="9" spans="1:10" ht="21.75" customHeight="1" x14ac:dyDescent="0.2">
      <c r="A9" s="118" t="s">
        <v>101</v>
      </c>
      <c r="B9" s="118"/>
      <c r="D9" s="15">
        <v>82763282</v>
      </c>
      <c r="E9" s="14"/>
      <c r="F9" s="32">
        <f t="shared" ref="F9:F30" si="0">D9/$D$31*100</f>
        <v>8.8421497314852129</v>
      </c>
      <c r="G9" s="14"/>
      <c r="H9" s="15">
        <v>82763282</v>
      </c>
      <c r="I9" s="14"/>
      <c r="J9" s="32">
        <f t="shared" ref="J9:J30" si="1">H9/$H$31*100</f>
        <v>6.6568740018669246</v>
      </c>
    </row>
    <row r="10" spans="1:10" ht="21.75" customHeight="1" x14ac:dyDescent="0.2">
      <c r="A10" s="118" t="s">
        <v>104</v>
      </c>
      <c r="B10" s="118"/>
      <c r="D10" s="15">
        <v>25969627</v>
      </c>
      <c r="E10" s="14"/>
      <c r="F10" s="32">
        <f t="shared" si="0"/>
        <v>2.7745073039131185</v>
      </c>
      <c r="G10" s="14"/>
      <c r="H10" s="15">
        <v>27709282</v>
      </c>
      <c r="I10" s="14"/>
      <c r="J10" s="32">
        <f t="shared" si="1"/>
        <v>2.2287322892318255</v>
      </c>
    </row>
    <row r="11" spans="1:10" ht="21.75" customHeight="1" x14ac:dyDescent="0.2">
      <c r="A11" s="118" t="s">
        <v>105</v>
      </c>
      <c r="B11" s="118"/>
      <c r="D11" s="15">
        <v>52985939</v>
      </c>
      <c r="E11" s="14"/>
      <c r="F11" s="32">
        <f t="shared" si="0"/>
        <v>5.6608389007741611</v>
      </c>
      <c r="G11" s="14"/>
      <c r="H11" s="15">
        <v>63507483</v>
      </c>
      <c r="I11" s="14"/>
      <c r="J11" s="32">
        <f t="shared" si="1"/>
        <v>5.1080781512108926</v>
      </c>
    </row>
    <row r="12" spans="1:10" ht="21.75" customHeight="1" x14ac:dyDescent="0.2">
      <c r="A12" s="118" t="s">
        <v>158</v>
      </c>
      <c r="B12" s="118"/>
      <c r="D12" s="15">
        <v>0</v>
      </c>
      <c r="E12" s="14"/>
      <c r="F12" s="32">
        <f t="shared" si="0"/>
        <v>0</v>
      </c>
      <c r="G12" s="14"/>
      <c r="H12" s="15">
        <v>5439497</v>
      </c>
      <c r="I12" s="14"/>
      <c r="J12" s="32">
        <f t="shared" si="1"/>
        <v>0.4375134152187577</v>
      </c>
    </row>
    <row r="13" spans="1:10" ht="21.75" customHeight="1" x14ac:dyDescent="0.2">
      <c r="A13" s="118" t="s">
        <v>159</v>
      </c>
      <c r="B13" s="118"/>
      <c r="D13" s="15">
        <v>0</v>
      </c>
      <c r="E13" s="14"/>
      <c r="F13" s="32">
        <f t="shared" si="0"/>
        <v>0</v>
      </c>
      <c r="G13" s="14"/>
      <c r="H13" s="15">
        <v>102717759</v>
      </c>
      <c r="I13" s="14"/>
      <c r="J13" s="32">
        <f t="shared" si="1"/>
        <v>8.2618664085497748</v>
      </c>
    </row>
    <row r="14" spans="1:10" ht="21.75" customHeight="1" x14ac:dyDescent="0.2">
      <c r="A14" s="118" t="s">
        <v>160</v>
      </c>
      <c r="B14" s="118"/>
      <c r="D14" s="15">
        <v>0</v>
      </c>
      <c r="E14" s="14"/>
      <c r="F14" s="32">
        <f t="shared" si="0"/>
        <v>0</v>
      </c>
      <c r="G14" s="14"/>
      <c r="H14" s="15">
        <v>4382442</v>
      </c>
      <c r="I14" s="14"/>
      <c r="J14" s="32">
        <f t="shared" si="1"/>
        <v>0.3524916304610744</v>
      </c>
    </row>
    <row r="15" spans="1:10" ht="21.75" customHeight="1" x14ac:dyDescent="0.2">
      <c r="A15" s="118" t="s">
        <v>161</v>
      </c>
      <c r="B15" s="118"/>
      <c r="D15" s="15">
        <v>0</v>
      </c>
      <c r="E15" s="14"/>
      <c r="F15" s="32">
        <f t="shared" si="0"/>
        <v>0</v>
      </c>
      <c r="G15" s="14"/>
      <c r="H15" s="15">
        <v>23357327</v>
      </c>
      <c r="I15" s="14"/>
      <c r="J15" s="32">
        <f t="shared" si="1"/>
        <v>1.8786928104108338</v>
      </c>
    </row>
    <row r="16" spans="1:10" ht="21.75" customHeight="1" x14ac:dyDescent="0.2">
      <c r="A16" s="118" t="s">
        <v>107</v>
      </c>
      <c r="B16" s="118"/>
      <c r="D16" s="15">
        <v>360237</v>
      </c>
      <c r="E16" s="14"/>
      <c r="F16" s="32">
        <f t="shared" si="0"/>
        <v>3.8486505317914275E-2</v>
      </c>
      <c r="G16" s="14"/>
      <c r="H16" s="15">
        <v>513336</v>
      </c>
      <c r="I16" s="14"/>
      <c r="J16" s="32">
        <f t="shared" si="1"/>
        <v>4.1288999059055677E-2</v>
      </c>
    </row>
    <row r="17" spans="1:10" ht="21.75" customHeight="1" x14ac:dyDescent="0.2">
      <c r="A17" s="118" t="s">
        <v>108</v>
      </c>
      <c r="B17" s="118"/>
      <c r="D17" s="15">
        <v>327378652</v>
      </c>
      <c r="E17" s="14"/>
      <c r="F17" s="32">
        <f t="shared" si="0"/>
        <v>34.976030311071895</v>
      </c>
      <c r="G17" s="14"/>
      <c r="H17" s="15">
        <v>334273327</v>
      </c>
      <c r="I17" s="14"/>
      <c r="J17" s="32">
        <f t="shared" si="1"/>
        <v>26.886505298616132</v>
      </c>
    </row>
    <row r="18" spans="1:10" ht="21.75" customHeight="1" x14ac:dyDescent="0.2">
      <c r="A18" s="118" t="s">
        <v>109</v>
      </c>
      <c r="B18" s="118"/>
      <c r="D18" s="15">
        <v>8129752</v>
      </c>
      <c r="E18" s="14"/>
      <c r="F18" s="32">
        <f t="shared" si="0"/>
        <v>0.8685552666198203</v>
      </c>
      <c r="G18" s="14"/>
      <c r="H18" s="15">
        <v>12698503</v>
      </c>
      <c r="I18" s="14"/>
      <c r="J18" s="32">
        <f t="shared" si="1"/>
        <v>1.0213748469197867</v>
      </c>
    </row>
    <row r="19" spans="1:10" ht="21.75" customHeight="1" x14ac:dyDescent="0.2">
      <c r="A19" s="118" t="s">
        <v>110</v>
      </c>
      <c r="B19" s="118"/>
      <c r="D19" s="15">
        <v>17908131</v>
      </c>
      <c r="E19" s="14"/>
      <c r="F19" s="32">
        <f t="shared" si="0"/>
        <v>1.9132442779764585</v>
      </c>
      <c r="G19" s="14"/>
      <c r="H19" s="15">
        <v>20981812</v>
      </c>
      <c r="I19" s="14"/>
      <c r="J19" s="32">
        <f t="shared" si="1"/>
        <v>1.6876237316792182</v>
      </c>
    </row>
    <row r="20" spans="1:10" ht="21.75" customHeight="1" x14ac:dyDescent="0.2">
      <c r="A20" s="118" t="s">
        <v>111</v>
      </c>
      <c r="B20" s="118"/>
      <c r="D20" s="15">
        <v>162486927</v>
      </c>
      <c r="E20" s="14"/>
      <c r="F20" s="32">
        <f t="shared" si="0"/>
        <v>17.359554904346439</v>
      </c>
      <c r="G20" s="14"/>
      <c r="H20" s="15">
        <v>169368986</v>
      </c>
      <c r="I20" s="14"/>
      <c r="J20" s="32">
        <f t="shared" si="1"/>
        <v>13.622804369043306</v>
      </c>
    </row>
    <row r="21" spans="1:10" ht="21.75" customHeight="1" x14ac:dyDescent="0.2">
      <c r="A21" s="118" t="s">
        <v>112</v>
      </c>
      <c r="B21" s="118"/>
      <c r="D21" s="15">
        <v>19131560</v>
      </c>
      <c r="E21" s="14"/>
      <c r="F21" s="32">
        <f t="shared" si="0"/>
        <v>2.0439513033919225</v>
      </c>
      <c r="G21" s="14"/>
      <c r="H21" s="15">
        <v>84502379</v>
      </c>
      <c r="I21" s="14"/>
      <c r="J21" s="32">
        <f t="shared" si="1"/>
        <v>6.7967542643005103</v>
      </c>
    </row>
    <row r="22" spans="1:10" ht="21.75" customHeight="1" x14ac:dyDescent="0.2">
      <c r="A22" s="118" t="s">
        <v>113</v>
      </c>
      <c r="B22" s="118"/>
      <c r="D22" s="15">
        <v>4283</v>
      </c>
      <c r="E22" s="14"/>
      <c r="F22" s="32">
        <f t="shared" si="0"/>
        <v>4.575812653242916E-4</v>
      </c>
      <c r="G22" s="14"/>
      <c r="H22" s="15">
        <v>17042</v>
      </c>
      <c r="I22" s="14"/>
      <c r="J22" s="32">
        <f t="shared" si="1"/>
        <v>1.3707340259877096E-3</v>
      </c>
    </row>
    <row r="23" spans="1:10" ht="21.75" customHeight="1" x14ac:dyDescent="0.2">
      <c r="A23" s="118" t="s">
        <v>114</v>
      </c>
      <c r="B23" s="118"/>
      <c r="D23" s="15">
        <v>52448</v>
      </c>
      <c r="E23" s="14"/>
      <c r="F23" s="32">
        <f t="shared" si="0"/>
        <v>5.6033673135018553E-3</v>
      </c>
      <c r="G23" s="14"/>
      <c r="H23" s="15">
        <v>2539509</v>
      </c>
      <c r="I23" s="14"/>
      <c r="J23" s="32">
        <f t="shared" si="1"/>
        <v>0.20425955847917041</v>
      </c>
    </row>
    <row r="24" spans="1:10" ht="21.75" customHeight="1" x14ac:dyDescent="0.2">
      <c r="A24" s="118" t="s">
        <v>115</v>
      </c>
      <c r="B24" s="118"/>
      <c r="D24" s="15">
        <v>4265</v>
      </c>
      <c r="E24" s="14"/>
      <c r="F24" s="32">
        <f t="shared" si="0"/>
        <v>4.556582060724034E-4</v>
      </c>
      <c r="G24" s="14"/>
      <c r="H24" s="15">
        <v>12759</v>
      </c>
      <c r="I24" s="14"/>
      <c r="J24" s="32">
        <f t="shared" si="1"/>
        <v>1.0262407838033791E-3</v>
      </c>
    </row>
    <row r="25" spans="1:10" ht="21.75" customHeight="1" x14ac:dyDescent="0.2">
      <c r="A25" s="118" t="s">
        <v>116</v>
      </c>
      <c r="B25" s="118"/>
      <c r="D25" s="15">
        <v>58904</v>
      </c>
      <c r="E25" s="14"/>
      <c r="F25" s="32">
        <f t="shared" si="0"/>
        <v>6.293104565179097E-3</v>
      </c>
      <c r="G25" s="14"/>
      <c r="H25" s="15">
        <v>6263480</v>
      </c>
      <c r="I25" s="14"/>
      <c r="J25" s="32">
        <f t="shared" si="1"/>
        <v>0.50378859037046697</v>
      </c>
    </row>
    <row r="26" spans="1:10" ht="21.75" customHeight="1" x14ac:dyDescent="0.2">
      <c r="A26" s="118" t="s">
        <v>117</v>
      </c>
      <c r="B26" s="118"/>
      <c r="D26" s="15">
        <v>39043352</v>
      </c>
      <c r="E26" s="14"/>
      <c r="F26" s="32">
        <f t="shared" si="0"/>
        <v>4.1712599604626917</v>
      </c>
      <c r="G26" s="14"/>
      <c r="H26" s="15">
        <v>39103452</v>
      </c>
      <c r="I26" s="14"/>
      <c r="J26" s="32">
        <f t="shared" si="1"/>
        <v>3.1451961148912777</v>
      </c>
    </row>
    <row r="27" spans="1:10" ht="21.75" customHeight="1" x14ac:dyDescent="0.2">
      <c r="A27" s="118" t="s">
        <v>118</v>
      </c>
      <c r="B27" s="118"/>
      <c r="D27" s="15">
        <v>60780065</v>
      </c>
      <c r="E27" s="14"/>
      <c r="F27" s="32">
        <f t="shared" si="0"/>
        <v>6.4935370182565233</v>
      </c>
      <c r="G27" s="14"/>
      <c r="H27" s="15">
        <v>121555868</v>
      </c>
      <c r="I27" s="14"/>
      <c r="J27" s="32">
        <f t="shared" si="1"/>
        <v>9.7770663259048582</v>
      </c>
    </row>
    <row r="28" spans="1:10" ht="21.75" customHeight="1" x14ac:dyDescent="0.2">
      <c r="A28" s="118" t="s">
        <v>119</v>
      </c>
      <c r="B28" s="118"/>
      <c r="D28" s="15">
        <v>4247</v>
      </c>
      <c r="E28" s="14"/>
      <c r="F28" s="32">
        <f t="shared" si="0"/>
        <v>4.537351468205152E-4</v>
      </c>
      <c r="G28" s="14"/>
      <c r="H28" s="15">
        <v>8494</v>
      </c>
      <c r="I28" s="14"/>
      <c r="J28" s="32">
        <f t="shared" si="1"/>
        <v>6.831953301689711E-4</v>
      </c>
    </row>
    <row r="29" spans="1:10" ht="21.75" customHeight="1" x14ac:dyDescent="0.2">
      <c r="A29" s="118" t="s">
        <v>120</v>
      </c>
      <c r="B29" s="118"/>
      <c r="D29" s="15">
        <v>268460</v>
      </c>
      <c r="E29" s="14"/>
      <c r="F29" s="32">
        <f t="shared" si="0"/>
        <v>2.8681360375661765E-2</v>
      </c>
      <c r="G29" s="14"/>
      <c r="H29" s="15">
        <v>532659</v>
      </c>
      <c r="I29" s="14"/>
      <c r="J29" s="32">
        <f t="shared" si="1"/>
        <v>4.2843200067397454E-2</v>
      </c>
    </row>
    <row r="30" spans="1:10" ht="21.75" customHeight="1" x14ac:dyDescent="0.2">
      <c r="A30" s="120" t="s">
        <v>121</v>
      </c>
      <c r="B30" s="120"/>
      <c r="D30" s="16">
        <v>150172</v>
      </c>
      <c r="E30" s="14"/>
      <c r="F30" s="32">
        <f t="shared" si="0"/>
        <v>1.6043869665253216E-2</v>
      </c>
      <c r="G30" s="14"/>
      <c r="H30" s="16">
        <v>296083</v>
      </c>
      <c r="I30" s="14"/>
      <c r="J30" s="32">
        <f t="shared" si="1"/>
        <v>2.3814754290371963E-2</v>
      </c>
    </row>
    <row r="31" spans="1:10" s="53" customFormat="1" ht="27" customHeight="1" x14ac:dyDescent="0.2">
      <c r="A31" s="117" t="s">
        <v>36</v>
      </c>
      <c r="B31" s="117"/>
      <c r="D31" s="60">
        <f>SUM(D8:D30)</f>
        <v>936008601</v>
      </c>
      <c r="E31" s="72"/>
      <c r="F31" s="60">
        <f>SUM(F8:F30)</f>
        <v>99.999999999999986</v>
      </c>
      <c r="G31" s="72"/>
      <c r="H31" s="60">
        <f>SUM(H8:H30)</f>
        <v>1243275477</v>
      </c>
      <c r="I31" s="72"/>
      <c r="J31" s="60">
        <f>SUM(J8:J30)</f>
        <v>99.999999999999986</v>
      </c>
    </row>
  </sheetData>
  <mergeCells count="3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39" right="0.39" top="0.39" bottom="0.39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cp:lastPrinted>2024-10-30T12:46:32Z</cp:lastPrinted>
  <dcterms:created xsi:type="dcterms:W3CDTF">2024-10-27T07:50:04Z</dcterms:created>
  <dcterms:modified xsi:type="dcterms:W3CDTF">2024-10-30T13:06:07Z</dcterms:modified>
</cp:coreProperties>
</file>