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lgi\Desktop\"/>
    </mc:Choice>
  </mc:AlternateContent>
  <xr:revisionPtr revIDLastSave="0" documentId="13_ncr:1_{9E8E7943-D7BF-41A3-9332-50BCDDF54FB7}" xr6:coauthVersionLast="47" xr6:coauthVersionMax="47" xr10:uidLastSave="{00000000-0000-0000-0000-000000000000}"/>
  <bookViews>
    <workbookView xWindow="-120" yWindow="-120" windowWidth="29040" windowHeight="15840" tabRatio="566" firstSheet="9" activeTab="15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پرده بانکی" sheetId="13" r:id="rId9"/>
    <sheet name="سایر درآمدها" sheetId="14" r:id="rId10"/>
    <sheet name="درآمد سود سهام" sheetId="15" r:id="rId11"/>
    <sheet name="درآمد سود صندوق" sheetId="16" r:id="rId12"/>
    <sheet name="سود سپرده بانکی" sheetId="18" r:id="rId13"/>
    <sheet name="درآمد ناشی از فروش" sheetId="19" r:id="rId14"/>
    <sheet name="درآمد اعمال اختیار" sheetId="20" r:id="rId15"/>
    <sheet name="درآمد ناشی از تغییر قیمت اوراق" sheetId="21" r:id="rId16"/>
  </sheets>
  <definedNames>
    <definedName name="_xlnm.Print_Area" localSheetId="2">'اوراق مشتقه'!$A$1:$AX$37</definedName>
    <definedName name="_xlnm.Print_Area" localSheetId="5">درآمد!$A$1:$K$12</definedName>
    <definedName name="_xlnm.Print_Area" localSheetId="14">'درآمد اعمال اختیار'!$A$1:$Z$51</definedName>
    <definedName name="_xlnm.Print_Area" localSheetId="8">'درآمد سپرده بانکی'!$A$1:$J$24</definedName>
    <definedName name="_xlnm.Print_Area" localSheetId="6">'درآمد سرمایه گذاری در سهام'!$A$1:$X$63</definedName>
    <definedName name="_xlnm.Print_Area" localSheetId="7">'درآمد سرمایه گذاری در صندوق'!$A$1:$X$21</definedName>
    <definedName name="_xlnm.Print_Area" localSheetId="10">'درآمد سود سهام'!$A$1:$T$19</definedName>
    <definedName name="_xlnm.Print_Area" localSheetId="11">'درآمد سود صندوق'!$A$1:$L$9</definedName>
    <definedName name="_xlnm.Print_Area" localSheetId="15">'درآمد ناشی از تغییر قیمت اوراق'!$A$1:$S$57</definedName>
    <definedName name="_xlnm.Print_Area" localSheetId="13">'درآمد ناشی از فروش'!$A$1:$S$47</definedName>
    <definedName name="_xlnm.Print_Area" localSheetId="9">'سایر درآمدها'!$A$1:$G$10</definedName>
    <definedName name="_xlnm.Print_Area" localSheetId="4">سپرده!$A$1:$M$30</definedName>
    <definedName name="_xlnm.Print_Area" localSheetId="12">'سود سپرده بانکی'!$A$1:$N$24</definedName>
    <definedName name="_xlnm.Print_Area" localSheetId="1">سهام!$A$1:$AC$25</definedName>
    <definedName name="_xlnm.Print_Area" localSheetId="0">'صورت وضعیت'!$A$1:$C$40</definedName>
    <definedName name="_xlnm.Print_Area" localSheetId="3">'واحدهای صندوق'!$A$1:$AB$17</definedName>
  </definedNames>
  <calcPr calcId="191029"/>
</workbook>
</file>

<file path=xl/calcChain.xml><?xml version="1.0" encoding="utf-8"?>
<calcChain xmlns="http://schemas.openxmlformats.org/spreadsheetml/2006/main">
  <c r="F12" i="8" l="1"/>
  <c r="S63" i="9"/>
  <c r="T47" i="19" s="1"/>
  <c r="Q8" i="19"/>
  <c r="T8" i="19"/>
  <c r="M8" i="19"/>
  <c r="Q47" i="19"/>
  <c r="U18" i="19"/>
  <c r="Q63" i="9"/>
  <c r="Q59" i="21" s="1"/>
  <c r="F11" i="8"/>
  <c r="F10" i="8"/>
  <c r="F9" i="8"/>
  <c r="H63" i="9"/>
  <c r="D63" i="9"/>
  <c r="N63" i="9"/>
  <c r="L31" i="9"/>
  <c r="L34" i="9"/>
  <c r="L43" i="9"/>
  <c r="L58" i="9"/>
  <c r="J26" i="9"/>
  <c r="L26" i="9" s="1"/>
  <c r="J27" i="9"/>
  <c r="L27" i="9" s="1"/>
  <c r="J28" i="9"/>
  <c r="L28" i="9" s="1"/>
  <c r="J29" i="9"/>
  <c r="L29" i="9" s="1"/>
  <c r="J30" i="9"/>
  <c r="L30" i="9" s="1"/>
  <c r="J31" i="9"/>
  <c r="J32" i="9"/>
  <c r="L32" i="9" s="1"/>
  <c r="J33" i="9"/>
  <c r="L33" i="9" s="1"/>
  <c r="J34" i="9"/>
  <c r="J35" i="9"/>
  <c r="L35" i="9" s="1"/>
  <c r="J36" i="9"/>
  <c r="L36" i="9" s="1"/>
  <c r="J37" i="9"/>
  <c r="L37" i="9" s="1"/>
  <c r="J38" i="9"/>
  <c r="L38" i="9" s="1"/>
  <c r="J39" i="9"/>
  <c r="L39" i="9" s="1"/>
  <c r="J40" i="9"/>
  <c r="L40" i="9" s="1"/>
  <c r="J41" i="9"/>
  <c r="L41" i="9" s="1"/>
  <c r="J42" i="9"/>
  <c r="L42" i="9" s="1"/>
  <c r="J43" i="9"/>
  <c r="J44" i="9"/>
  <c r="L44" i="9" s="1"/>
  <c r="J45" i="9"/>
  <c r="L45" i="9" s="1"/>
  <c r="J46" i="9"/>
  <c r="L46" i="9" s="1"/>
  <c r="J47" i="9"/>
  <c r="L47" i="9" s="1"/>
  <c r="J48" i="9"/>
  <c r="L48" i="9" s="1"/>
  <c r="J49" i="9"/>
  <c r="L49" i="9" s="1"/>
  <c r="J50" i="9"/>
  <c r="L50" i="9" s="1"/>
  <c r="J51" i="9"/>
  <c r="L51" i="9" s="1"/>
  <c r="J52" i="9"/>
  <c r="L52" i="9" s="1"/>
  <c r="J53" i="9"/>
  <c r="L53" i="9" s="1"/>
  <c r="J54" i="9"/>
  <c r="L54" i="9" s="1"/>
  <c r="J55" i="9"/>
  <c r="L55" i="9" s="1"/>
  <c r="J56" i="9"/>
  <c r="L56" i="9" s="1"/>
  <c r="J57" i="9"/>
  <c r="L57" i="9" s="1"/>
  <c r="J58" i="9"/>
  <c r="J59" i="9"/>
  <c r="L59" i="9" s="1"/>
  <c r="J60" i="9"/>
  <c r="L60" i="9" s="1"/>
  <c r="J61" i="9"/>
  <c r="L61" i="9" s="1"/>
  <c r="J62" i="9"/>
  <c r="L62" i="9" s="1"/>
  <c r="J25" i="9"/>
  <c r="L25" i="9" s="1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46" i="9"/>
  <c r="U39" i="9"/>
  <c r="U40" i="9"/>
  <c r="U41" i="9"/>
  <c r="U42" i="9"/>
  <c r="U43" i="9"/>
  <c r="U44" i="9"/>
  <c r="U4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25" i="9"/>
  <c r="I59" i="21"/>
  <c r="I58" i="21"/>
  <c r="Q58" i="21"/>
  <c r="Q57" i="21"/>
  <c r="F63" i="9"/>
  <c r="I47" i="19"/>
  <c r="G28" i="19"/>
  <c r="G29" i="19"/>
  <c r="G30" i="19"/>
  <c r="G31" i="19"/>
  <c r="G32" i="19"/>
  <c r="G33" i="19"/>
  <c r="G34" i="19"/>
  <c r="G35" i="19"/>
  <c r="G36" i="19"/>
  <c r="G37" i="19"/>
  <c r="G45" i="19"/>
  <c r="G46" i="19"/>
  <c r="G27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O43" i="19"/>
  <c r="O44" i="19"/>
  <c r="O45" i="19"/>
  <c r="O46" i="19"/>
  <c r="S21" i="10"/>
  <c r="W41" i="9" l="1"/>
  <c r="W32" i="9"/>
  <c r="W40" i="9"/>
  <c r="W30" i="9"/>
  <c r="W46" i="9"/>
  <c r="W29" i="9"/>
  <c r="W49" i="9"/>
  <c r="W60" i="9"/>
  <c r="W26" i="9"/>
  <c r="W28" i="9"/>
  <c r="W61" i="9"/>
  <c r="W25" i="9"/>
  <c r="W58" i="9"/>
  <c r="W35" i="9"/>
  <c r="W43" i="9"/>
  <c r="U63" i="9"/>
  <c r="F8" i="8" s="1"/>
  <c r="W62" i="9" s="1"/>
  <c r="U47" i="19"/>
  <c r="S22" i="10" s="1"/>
  <c r="I48" i="19"/>
  <c r="I49" i="19" s="1"/>
  <c r="W37" i="9" l="1"/>
  <c r="W34" i="9"/>
  <c r="W42" i="9"/>
  <c r="W38" i="9"/>
  <c r="W50" i="9"/>
  <c r="W48" i="9"/>
  <c r="W19" i="9"/>
  <c r="W20" i="9"/>
  <c r="W56" i="9"/>
  <c r="W10" i="9"/>
  <c r="W22" i="9"/>
  <c r="W21" i="9"/>
  <c r="W11" i="9"/>
  <c r="W23" i="9"/>
  <c r="W47" i="9"/>
  <c r="W59" i="9"/>
  <c r="W45" i="9"/>
  <c r="W12" i="9"/>
  <c r="W24" i="9"/>
  <c r="W27" i="9"/>
  <c r="W13" i="9"/>
  <c r="W15" i="9"/>
  <c r="W39" i="9"/>
  <c r="W51" i="9"/>
  <c r="W9" i="9"/>
  <c r="W57" i="9"/>
  <c r="W14" i="9"/>
  <c r="W16" i="9"/>
  <c r="W18" i="9"/>
  <c r="W17" i="9"/>
  <c r="W54" i="9"/>
  <c r="W33" i="9"/>
  <c r="W44" i="9"/>
  <c r="W31" i="9"/>
  <c r="W55" i="9"/>
  <c r="W52" i="9"/>
  <c r="W36" i="9"/>
  <c r="W53" i="9"/>
  <c r="J63" i="9"/>
  <c r="C47" i="19"/>
  <c r="K47" i="19"/>
  <c r="M47" i="19"/>
  <c r="O47" i="19"/>
  <c r="AB63" i="9"/>
  <c r="AC63" i="9" s="1"/>
  <c r="AA63" i="9"/>
  <c r="Q21" i="10"/>
  <c r="D21" i="10"/>
  <c r="W10" i="10"/>
  <c r="W11" i="10"/>
  <c r="W12" i="10"/>
  <c r="W13" i="10"/>
  <c r="W14" i="10"/>
  <c r="W15" i="10"/>
  <c r="W16" i="10"/>
  <c r="W17" i="10"/>
  <c r="W18" i="10"/>
  <c r="W19" i="10"/>
  <c r="W20" i="10"/>
  <c r="W9" i="10"/>
  <c r="U21" i="10"/>
  <c r="N21" i="10"/>
  <c r="L21" i="10"/>
  <c r="J21" i="10"/>
  <c r="H21" i="10"/>
  <c r="F21" i="10"/>
  <c r="S19" i="15"/>
  <c r="I19" i="15"/>
  <c r="K19" i="15"/>
  <c r="M19" i="15"/>
  <c r="O19" i="15"/>
  <c r="Q19" i="15"/>
  <c r="S17" i="15"/>
  <c r="S18" i="15"/>
  <c r="S16" i="15"/>
  <c r="M17" i="15"/>
  <c r="M16" i="15"/>
  <c r="W63" i="9" l="1"/>
  <c r="W21" i="10"/>
  <c r="F10" i="14"/>
  <c r="F9" i="14"/>
  <c r="H9" i="13"/>
  <c r="H24" i="13"/>
  <c r="J8" i="13" s="1"/>
  <c r="H21" i="13"/>
  <c r="J10" i="13"/>
  <c r="J11" i="13"/>
  <c r="J12" i="13"/>
  <c r="J13" i="13"/>
  <c r="J14" i="13"/>
  <c r="J15" i="13"/>
  <c r="J16" i="13"/>
  <c r="J18" i="13"/>
  <c r="J19" i="13"/>
  <c r="J20" i="13"/>
  <c r="J22" i="13"/>
  <c r="J23" i="13"/>
  <c r="J9" i="13"/>
  <c r="F24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8" i="13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9" i="9"/>
  <c r="J9" i="8"/>
  <c r="J10" i="8"/>
  <c r="J11" i="8"/>
  <c r="J8" i="8"/>
  <c r="H9" i="8"/>
  <c r="H10" i="8"/>
  <c r="H11" i="8"/>
  <c r="H8" i="8"/>
  <c r="L3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10" i="7"/>
  <c r="L9" i="7"/>
  <c r="AA10" i="4"/>
  <c r="AA11" i="4"/>
  <c r="AA12" i="4"/>
  <c r="AA13" i="4"/>
  <c r="AA14" i="4"/>
  <c r="AA15" i="4"/>
  <c r="AA16" i="4"/>
  <c r="AA9" i="4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10" i="2"/>
  <c r="AB9" i="2"/>
  <c r="L63" i="9" l="1"/>
  <c r="H12" i="8"/>
  <c r="J12" i="8"/>
  <c r="J17" i="13"/>
  <c r="J21" i="13"/>
  <c r="J24" i="13" s="1"/>
  <c r="AB25" i="2"/>
  <c r="G39" i="19"/>
  <c r="G43" i="19"/>
  <c r="E47" i="19"/>
  <c r="G42" i="19"/>
  <c r="G38" i="19"/>
  <c r="G40" i="19"/>
  <c r="G41" i="19"/>
  <c r="G44" i="19"/>
  <c r="G47" i="19" l="1"/>
</calcChain>
</file>

<file path=xl/sharedStrings.xml><?xml version="1.0" encoding="utf-8"?>
<sst xmlns="http://schemas.openxmlformats.org/spreadsheetml/2006/main" count="869" uniqueCount="250">
  <si>
    <t>صندوق سرمایه‌گذاری اختصاصی بازارگردانی لاجورد دماوند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</si>
  <si>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</si>
  <si>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</si>
  <si>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</si>
  <si>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</si>
  <si>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</si>
  <si>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</si>
  <si>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</si>
  <si>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</si>
  <si>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</si>
  <si>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</si>
  <si>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</si>
  <si>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</si>
  <si>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</si>
  <si>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</si>
  <si>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</si>
  <si>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</si>
  <si>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</si>
  <si>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</si>
  <si>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</si>
  <si>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</si>
  <si>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</si>
  <si>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</si>
  <si>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</si>
  <si>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</si>
  <si>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</si>
  <si>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</si>
  <si>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</si>
  <si>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</si>
  <si>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</si>
  <si>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</si>
  <si>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</si>
  <si>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</si>
  <si>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</si>
  <si>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</si>
  <si>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</si>
  <si>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</si>
  <si>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</si>
  <si>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</si>
  <si>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</si>
  <si>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</si>
  <si>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</si>
  <si>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</si>
  <si>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</si>
  <si>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</si>
  <si>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</si>
  <si>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</si>
  <si>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وکغدیر-13000-03/05/10</t>
  </si>
  <si>
    <t>اختیار خرید</t>
  </si>
  <si>
    <t>موقعیت فروش</t>
  </si>
  <si>
    <t>-</t>
  </si>
  <si>
    <t>1403/05/10</t>
  </si>
  <si>
    <t>اختیارخ وکغدیر-14000-03/05/10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</si>
  <si>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</si>
  <si>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</si>
  <si>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</si>
  <si>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</si>
  <si>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</si>
  <si>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</si>
  <si>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</si>
  <si>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فصبا-4000-14030521</t>
  </si>
  <si>
    <t>1403/05/21</t>
  </si>
  <si>
    <t>اختیارخ فصبا-3400-14030521</t>
  </si>
  <si>
    <t>اختیارخ فصبا-3600-14030521</t>
  </si>
  <si>
    <t>اختیارخ فصبا-3800-14030521</t>
  </si>
  <si>
    <t>اختیارخ فصبا-3600-14030715</t>
  </si>
  <si>
    <t>1403/07/15</t>
  </si>
  <si>
    <t>اختیارخ فصبا-3800-14030715</t>
  </si>
  <si>
    <t>اختیارخ فصبا-4000-14030715</t>
  </si>
  <si>
    <t>اختیارخ فصبا-5000-14030715</t>
  </si>
  <si>
    <t>اختیارخ وکغدیر-9000-03/05/10</t>
  </si>
  <si>
    <t>اختیارخ فصبا-3000-14030521</t>
  </si>
  <si>
    <t>اختیارخ فصبا-3200-14030521</t>
  </si>
  <si>
    <t>اختیارخ فصبا-3200-14030715</t>
  </si>
  <si>
    <t>اختیارخ فصبا-3400-14030715</t>
  </si>
  <si>
    <t>اختیارخ فصبا-4200-14030715</t>
  </si>
  <si>
    <t>اختیارخ فصبا-4400-14030715</t>
  </si>
  <si>
    <t>اختیارخ فصبا-4800-14030715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</si>
  <si>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</si>
  <si>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</si>
  <si>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</si>
  <si>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</si>
  <si>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</si>
  <si>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</si>
  <si>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</si>
  <si>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</si>
  <si>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</si>
  <si>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 یاقوت آگاه-ثابت</t>
  </si>
  <si>
    <t>صندوق س.ثروت افزون فاخر-د</t>
  </si>
  <si>
    <t>صندوق س. نوع دوم نیلی دماوند-د</t>
  </si>
  <si>
    <t>صندوق س نگین سامان-ثابت</t>
  </si>
  <si>
    <t>صندوق س.درآمد ثابت کیهان-د</t>
  </si>
  <si>
    <t>صندوق س.اعتماد داریک-د</t>
  </si>
  <si>
    <t>صندوق س. آریا-د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</si>
  <si>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</si>
  <si>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</si>
  <si>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</si>
  <si>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</si>
  <si>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</si>
  <si>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</si>
  <si>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</si>
  <si>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سپرده کوتاه مدت بانک سینا گیشا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</si>
  <si>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</si>
  <si>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</si>
  <si>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</si>
  <si>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399816100039925</t>
  </si>
  <si>
    <t>سپرده کوتاه مدت بانک سینا گیشا 399816100039924</t>
  </si>
  <si>
    <t>سپرده کوتاه مدت بانک سینا میدان مادر 422-816-10003992-1</t>
  </si>
  <si>
    <t>سپرده کوتاه مدت بانک سینا میدان مادر 422-816-10003992-2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</si>
  <si>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</si>
  <si>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</si>
  <si>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</si>
  <si>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</si>
  <si>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</si>
  <si>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</si>
  <si>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</si>
  <si>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</si>
  <si>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</si>
  <si>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</si>
  <si>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</si>
  <si>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</si>
  <si>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</si>
  <si>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</si>
  <si>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</si>
  <si>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</si>
  <si>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</si>
  <si>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</si>
  <si>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</si>
  <si>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</si>
  <si>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</si>
  <si>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</si>
  <si>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</si>
  <si>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</si>
  <si>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</si>
  <si>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</si>
  <si>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</si>
  <si>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</si>
  <si>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</si>
  <si>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</si>
  <si>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</si>
  <si>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</si>
  <si>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</si>
  <si>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</si>
  <si>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</si>
  <si>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</si>
  <si>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</si>
  <si>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</si>
  <si>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</si>
  <si>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</si>
  <si>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 اعتماد هامرز-ثابت</t>
  </si>
  <si>
    <t>صندوق س. آرمان آتی کوثر-د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</si>
  <si>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</si>
  <si>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</si>
  <si>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</si>
  <si>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</si>
  <si>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</si>
  <si>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</si>
  <si>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</si>
  <si>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</si>
  <si>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</si>
  <si>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</si>
  <si>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</si>
  <si>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</si>
  <si>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</si>
  <si>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</si>
  <si>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</si>
  <si>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1403/04/14</t>
  </si>
  <si>
    <t>1403/04/18</t>
  </si>
  <si>
    <t>1403/03/23</t>
  </si>
  <si>
    <t>1403/01/25</t>
  </si>
  <si>
    <t>1403/01/29</t>
  </si>
  <si>
    <t>1403/04/24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</si>
  <si>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</si>
  <si>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</si>
  <si>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</si>
  <si>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</si>
  <si>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</si>
  <si>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تقسیمی صندوق سرمایه‌گذاری نوع دوم نیلی دماوند</t>
  </si>
  <si>
    <t>1403/04/16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</si>
  <si>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</si>
  <si>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</si>
  <si>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</si>
  <si>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</si>
  <si>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</si>
  <si>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</si>
  <si>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</si>
  <si>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</si>
  <si>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</si>
  <si>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</si>
  <si>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</si>
  <si>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</si>
  <si>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</si>
  <si>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</si>
  <si>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</si>
  <si>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</si>
  <si>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</si>
  <si>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وکغدیر1</t>
  </si>
  <si>
    <t>ضغدی50051</t>
  </si>
  <si>
    <t>1403/04/19</t>
  </si>
  <si>
    <t>1403/04/23</t>
  </si>
  <si>
    <t>1403/04/30</t>
  </si>
  <si>
    <t>ضغدی50071</t>
  </si>
  <si>
    <t>1403/04/20</t>
  </si>
  <si>
    <t>ضغدی50041</t>
  </si>
  <si>
    <t>ضغدی50061</t>
  </si>
  <si>
    <t>1403/04/10</t>
  </si>
  <si>
    <t>1403/04/03</t>
  </si>
  <si>
    <t>فصبا1</t>
  </si>
  <si>
    <t>ضفصبا7031</t>
  </si>
  <si>
    <t>1403/04/13</t>
  </si>
  <si>
    <t>ضفصبا5051</t>
  </si>
  <si>
    <t>ضغدی50081</t>
  </si>
  <si>
    <t>ضغدی50031</t>
  </si>
  <si>
    <t>ضغدی50091</t>
  </si>
  <si>
    <t>ضغدی50101</t>
  </si>
  <si>
    <t>ضفصبا3001</t>
  </si>
  <si>
    <t>ضفصبا1031</t>
  </si>
  <si>
    <t>ضفصبا3021</t>
  </si>
  <si>
    <t>ضفصبا3011</t>
  </si>
  <si>
    <t>ضفصبا3101</t>
  </si>
  <si>
    <t>ضفصبا3091</t>
  </si>
  <si>
    <t>ضفصبا1041</t>
  </si>
  <si>
    <t>ضفصبا1021</t>
  </si>
  <si>
    <t>ضفصبا1001</t>
  </si>
  <si>
    <t>ضفصبا1011</t>
  </si>
  <si>
    <t>ضفصبا3031</t>
  </si>
  <si>
    <t>درآمد ناشی از تغییر قیمت اوراق بهادار</t>
  </si>
  <si>
    <t>سود و زیان ناشی از تغییر قیمت</t>
  </si>
  <si>
    <t>سایر درآمدها-تنزیل سود سهام شرکت ها</t>
  </si>
  <si>
    <t xml:space="preserve">صندوق س نگین سامان-ثابت	</t>
  </si>
  <si>
    <t>صندوق س نوع دوم نیلی دماوند</t>
  </si>
  <si>
    <t>صندوق س  هامرز</t>
  </si>
  <si>
    <t>1403/04/15</t>
  </si>
  <si>
    <t xml:space="preserve">4,780,480	</t>
  </si>
  <si>
    <t>اختیار</t>
  </si>
  <si>
    <t>طی دوره</t>
  </si>
  <si>
    <t>کارمزد</t>
  </si>
  <si>
    <t>کارمزد سهام</t>
  </si>
  <si>
    <t>اختیارخ فصبا-4800-14030320</t>
  </si>
  <si>
    <t>اختیارخ فصبا-4600-14030320</t>
  </si>
  <si>
    <t>اختیارخ فصبا-3900-14030320</t>
  </si>
  <si>
    <t>اختیارخ فصبا-5100-14030320</t>
  </si>
  <si>
    <t>اختیارخ فصبا-3700-14030320</t>
  </si>
  <si>
    <t>اختیارخ فصبا-5600-14030320</t>
  </si>
  <si>
    <t>اختیارخ فصبا-5300-14030115</t>
  </si>
  <si>
    <t>اختیارخ فصبا-4600-14030115</t>
  </si>
  <si>
    <t>اختیارخ فصبا-5800-14030115</t>
  </si>
  <si>
    <t>اختیارخ فصبا-4800-14030115</t>
  </si>
  <si>
    <t>اختیارخ وکغدیر-18000-03/05/10</t>
  </si>
  <si>
    <t>اختیارخ فصبا-4400-14030115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</si>
</sst>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ر_ي_ا_ل_ ;_ * #,##0.00\-_ر_ي_ا_ل_ ;_ * &quot;-&quot;??_-_ر_ي_ا_ل_ ;_ @_ "/>
    <numFmt numFmtId="165" formatCode="_ * #,##0_-_ر_ي_ا_ل_ ;_ * #,##0\-_ر_ي_ا_ل_ ;_ * &quot;-&quot;??_-_ر_ي_ا_ل_ ;_ @_ "/>
  </numFmts>
  <fonts count="10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6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71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4" fontId="5" fillId="0" borderId="7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3" fontId="7" fillId="0" borderId="0" xfId="0" applyNumberFormat="1" applyFont="1" applyAlignment="1">
      <alignment wrapText="1"/>
    </xf>
    <xf numFmtId="0" fontId="4" fillId="0" borderId="9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top"/>
    </xf>
    <xf numFmtId="4" fontId="5" fillId="0" borderId="7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3" fontId="5" fillId="0" borderId="0" xfId="0" applyNumberFormat="1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0" fillId="0" borderId="0" xfId="0" applyNumberFormat="1" applyAlignment="1">
      <alignment horizontal="left"/>
    </xf>
    <xf numFmtId="0" fontId="8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164" fontId="0" fillId="0" borderId="0" xfId="1" applyFont="1" applyAlignment="1">
      <alignment horizontal="left"/>
    </xf>
    <xf numFmtId="165" fontId="0" fillId="0" borderId="0" xfId="1" applyNumberFormat="1" applyFont="1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3" fontId="5" fillId="0" borderId="4" xfId="0" applyNumberFormat="1" applyFont="1" applyBorder="1" applyAlignment="1">
      <alignment vertical="top"/>
    </xf>
    <xf numFmtId="3" fontId="5" fillId="0" borderId="5" xfId="0" applyNumberFormat="1" applyFont="1" applyBorder="1" applyAlignment="1">
      <alignment vertical="top"/>
    </xf>
    <xf numFmtId="3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3" fontId="5" fillId="0" borderId="7" xfId="0" applyNumberFormat="1" applyFont="1" applyBorder="1" applyAlignment="1">
      <alignment horizontal="right" vertical="top"/>
    </xf>
    <xf numFmtId="164" fontId="0" fillId="0" borderId="0" xfId="1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5048249</xdr:colOff>
      <xdr:row>40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CA03FE-55EF-4D01-8A3E-5558E5BB8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1901751" y="0"/>
          <a:ext cx="12922249" cy="949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view="pageBreakPreview" zoomScale="60" zoomScaleNormal="100" workbookViewId="0">
      <selection activeCell="E35" sqref="E35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3" t="s">
        <v>0</v>
      </c>
      <c r="B1" s="53"/>
      <c r="C1" s="53"/>
    </row>
    <row r="2" spans="1:3" ht="21.75" customHeight="1" x14ac:dyDescent="0.2">
      <c r="A2" s="53" t="s">
        <v>1</v>
      </c>
      <c r="B2" s="53"/>
      <c r="C2" s="53"/>
    </row>
    <row r="3" spans="1:3" ht="21.75" customHeight="1" x14ac:dyDescent="0.2">
      <c r="A3" s="53" t="s">
        <v>2</v>
      </c>
      <c r="B3" s="53"/>
      <c r="C3" s="53"/>
    </row>
    <row r="4" spans="1:3" ht="7.35" customHeight="1" x14ac:dyDescent="0.2"/>
    <row r="5" spans="1:3" ht="123.6" customHeight="1" x14ac:dyDescent="0.2">
      <c r="B5" s="54"/>
    </row>
    <row r="6" spans="1:3" ht="123.6" customHeight="1" x14ac:dyDescent="0.2">
      <c r="B6" s="54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0"/>
  <sheetViews>
    <sheetView rightToLeft="1" view="pageBreakPreview" zoomScale="60" zoomScaleNormal="100" workbookViewId="0">
      <selection activeCell="B32" sqref="B32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3" t="s">
        <v>0</v>
      </c>
      <c r="B1" s="53"/>
      <c r="C1" s="53"/>
      <c r="D1" s="53"/>
      <c r="E1" s="53"/>
      <c r="F1" s="53"/>
    </row>
    <row r="2" spans="1:6" ht="21.75" customHeight="1" x14ac:dyDescent="0.2">
      <c r="A2" s="53" t="s">
        <v>121</v>
      </c>
      <c r="B2" s="53"/>
      <c r="C2" s="53"/>
      <c r="D2" s="53"/>
      <c r="E2" s="53"/>
      <c r="F2" s="53"/>
    </row>
    <row r="3" spans="1:6" ht="21.75" customHeight="1" x14ac:dyDescent="0.2">
      <c r="A3" s="53" t="s">
        <v>2</v>
      </c>
      <c r="B3" s="53"/>
      <c r="C3" s="53"/>
      <c r="D3" s="53"/>
      <c r="E3" s="53"/>
      <c r="F3" s="53"/>
    </row>
    <row r="4" spans="1:6" ht="14.45" customHeight="1" x14ac:dyDescent="0.2"/>
    <row r="5" spans="1:6" ht="29.1" customHeight="1" x14ac:dyDescent="0.2">
      <c r="A5" s="1" t="s">
        <v>156</v>
      </c>
      <c r="B5" s="64" t="s">
        <v>134</v>
      </c>
      <c r="C5" s="64"/>
      <c r="D5" s="64"/>
      <c r="E5" s="64"/>
      <c r="F5" s="64"/>
    </row>
    <row r="6" spans="1:6" ht="14.45" customHeight="1" x14ac:dyDescent="0.2">
      <c r="D6" s="2" t="s">
        <v>138</v>
      </c>
      <c r="F6" s="2" t="s">
        <v>9</v>
      </c>
    </row>
    <row r="7" spans="1:6" ht="14.45" customHeight="1" x14ac:dyDescent="0.2">
      <c r="A7" s="60" t="s">
        <v>134</v>
      </c>
      <c r="B7" s="60"/>
      <c r="D7" s="4" t="s">
        <v>97</v>
      </c>
      <c r="F7" s="4" t="s">
        <v>97</v>
      </c>
    </row>
    <row r="8" spans="1:6" ht="21.75" customHeight="1" x14ac:dyDescent="0.2">
      <c r="A8" s="61" t="s">
        <v>228</v>
      </c>
      <c r="B8" s="61"/>
      <c r="D8" s="6">
        <v>0</v>
      </c>
      <c r="F8" s="6">
        <v>43914979198</v>
      </c>
    </row>
    <row r="9" spans="1:6" ht="21.75" customHeight="1" x14ac:dyDescent="0.2">
      <c r="A9" s="57" t="s">
        <v>157</v>
      </c>
      <c r="B9" s="57"/>
      <c r="D9" s="13">
        <v>0</v>
      </c>
      <c r="F9" s="13">
        <f>34564415610+43619</f>
        <v>34564459229</v>
      </c>
    </row>
    <row r="10" spans="1:6" ht="21.75" customHeight="1" x14ac:dyDescent="0.2">
      <c r="A10" s="59" t="s">
        <v>35</v>
      </c>
      <c r="B10" s="59"/>
      <c r="D10" s="16">
        <v>0</v>
      </c>
      <c r="F10" s="16">
        <f>SUM(F8:F9)</f>
        <v>78479438427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9"/>
  <sheetViews>
    <sheetView rightToLeft="1" view="pageBreakPreview" zoomScale="60" zoomScaleNormal="100" workbookViewId="0">
      <selection activeCell="Q19" sqref="Q19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27.28515625" bestFit="1" customWidth="1"/>
    <col min="10" max="10" width="1.28515625" customWidth="1"/>
    <col min="11" max="11" width="17.28515625" bestFit="1" customWidth="1"/>
    <col min="12" max="12" width="1.28515625" customWidth="1"/>
    <col min="13" max="13" width="29.85546875" bestFit="1" customWidth="1"/>
    <col min="14" max="14" width="1.28515625" customWidth="1"/>
    <col min="15" max="15" width="27.28515625" bestFit="1" customWidth="1"/>
    <col min="16" max="16" width="1.28515625" customWidth="1"/>
    <col min="17" max="17" width="17.28515625" bestFit="1" customWidth="1"/>
    <col min="18" max="18" width="1.28515625" customWidth="1"/>
    <col min="19" max="19" width="29.85546875" bestFit="1" customWidth="1"/>
    <col min="20" max="20" width="0.28515625" customWidth="1"/>
  </cols>
  <sheetData>
    <row r="1" spans="1:19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4.45" customHeight="1" x14ac:dyDescent="0.2"/>
    <row r="5" spans="1:19" ht="33" customHeight="1" x14ac:dyDescent="0.2">
      <c r="A5" s="64" t="s">
        <v>141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14.45" customHeight="1" x14ac:dyDescent="0.2">
      <c r="A6" s="60" t="s">
        <v>37</v>
      </c>
      <c r="C6" s="60" t="s">
        <v>158</v>
      </c>
      <c r="D6" s="60"/>
      <c r="E6" s="60"/>
      <c r="F6" s="60"/>
      <c r="G6" s="60"/>
      <c r="I6" s="60" t="s">
        <v>138</v>
      </c>
      <c r="J6" s="60"/>
      <c r="K6" s="60"/>
      <c r="L6" s="60"/>
      <c r="M6" s="60"/>
      <c r="O6" s="60" t="s">
        <v>139</v>
      </c>
      <c r="P6" s="60"/>
      <c r="Q6" s="60"/>
      <c r="R6" s="60"/>
      <c r="S6" s="60"/>
    </row>
    <row r="7" spans="1:19" ht="56.25" customHeight="1" x14ac:dyDescent="0.2">
      <c r="A7" s="60"/>
      <c r="C7" s="19" t="s">
        <v>159</v>
      </c>
      <c r="D7" s="3"/>
      <c r="E7" s="19" t="s">
        <v>160</v>
      </c>
      <c r="F7" s="3"/>
      <c r="G7" s="19" t="s">
        <v>161</v>
      </c>
      <c r="I7" s="19" t="s">
        <v>162</v>
      </c>
      <c r="J7" s="3"/>
      <c r="K7" s="19" t="s">
        <v>163</v>
      </c>
      <c r="L7" s="3"/>
      <c r="M7" s="19" t="s">
        <v>164</v>
      </c>
      <c r="O7" s="19" t="s">
        <v>162</v>
      </c>
      <c r="P7" s="3"/>
      <c r="Q7" s="19" t="s">
        <v>163</v>
      </c>
      <c r="R7" s="3"/>
      <c r="S7" s="19" t="s">
        <v>164</v>
      </c>
    </row>
    <row r="8" spans="1:19" ht="21.75" customHeight="1" x14ac:dyDescent="0.2">
      <c r="A8" s="5" t="s">
        <v>33</v>
      </c>
      <c r="C8" s="5" t="s">
        <v>165</v>
      </c>
      <c r="E8" s="6">
        <v>1092556</v>
      </c>
      <c r="G8" s="6">
        <v>114</v>
      </c>
      <c r="I8" s="6">
        <v>124551384</v>
      </c>
      <c r="K8" s="6">
        <v>9605100</v>
      </c>
      <c r="M8" s="6">
        <v>114946284</v>
      </c>
      <c r="O8" s="6">
        <v>124551384</v>
      </c>
      <c r="Q8" s="6">
        <v>9605100</v>
      </c>
      <c r="S8" s="6">
        <v>114946284</v>
      </c>
    </row>
    <row r="9" spans="1:19" ht="21.75" customHeight="1" x14ac:dyDescent="0.2">
      <c r="A9" s="8" t="s">
        <v>30</v>
      </c>
      <c r="C9" s="8" t="s">
        <v>166</v>
      </c>
      <c r="E9" s="9">
        <v>90384512</v>
      </c>
      <c r="G9" s="9">
        <v>270</v>
      </c>
      <c r="I9" s="9">
        <v>24403818240</v>
      </c>
      <c r="K9" s="9">
        <v>1446618092</v>
      </c>
      <c r="M9" s="9">
        <v>22957200148</v>
      </c>
      <c r="O9" s="9">
        <v>24403818240</v>
      </c>
      <c r="Q9" s="9">
        <v>1446618092</v>
      </c>
      <c r="S9" s="9">
        <v>22957200148</v>
      </c>
    </row>
    <row r="10" spans="1:19" ht="21.75" customHeight="1" x14ac:dyDescent="0.2">
      <c r="A10" s="8" t="s">
        <v>29</v>
      </c>
      <c r="C10" s="8" t="s">
        <v>167</v>
      </c>
      <c r="E10" s="9">
        <v>23622431</v>
      </c>
      <c r="G10" s="9">
        <v>450</v>
      </c>
      <c r="I10" s="9">
        <v>10630093950</v>
      </c>
      <c r="K10" s="9">
        <v>345178664</v>
      </c>
      <c r="M10" s="9">
        <v>10284915286</v>
      </c>
      <c r="O10" s="9">
        <v>10630093950</v>
      </c>
      <c r="Q10" s="9">
        <v>345178664</v>
      </c>
      <c r="S10" s="9">
        <v>10284915286</v>
      </c>
    </row>
    <row r="11" spans="1:19" ht="21.75" customHeight="1" x14ac:dyDescent="0.2">
      <c r="A11" s="8" t="s">
        <v>26</v>
      </c>
      <c r="C11" s="8" t="s">
        <v>9</v>
      </c>
      <c r="E11" s="9">
        <v>25726590</v>
      </c>
      <c r="G11" s="9">
        <v>388</v>
      </c>
      <c r="I11" s="9">
        <v>9981916920</v>
      </c>
      <c r="K11" s="9">
        <v>769781204</v>
      </c>
      <c r="M11" s="9">
        <v>9212135716</v>
      </c>
      <c r="O11" s="9">
        <v>9981916920</v>
      </c>
      <c r="Q11" s="9">
        <v>769781204</v>
      </c>
      <c r="S11" s="9">
        <v>9212135716</v>
      </c>
    </row>
    <row r="12" spans="1:19" ht="21.75" customHeight="1" x14ac:dyDescent="0.2">
      <c r="A12" s="8" t="s">
        <v>24</v>
      </c>
      <c r="C12" s="8" t="s">
        <v>168</v>
      </c>
      <c r="E12" s="9">
        <v>3776384605</v>
      </c>
      <c r="G12" s="9">
        <v>1060</v>
      </c>
      <c r="I12" s="9">
        <v>0</v>
      </c>
      <c r="K12" s="9">
        <v>0</v>
      </c>
      <c r="M12" s="9">
        <v>0</v>
      </c>
      <c r="O12" s="9">
        <v>4002967681300</v>
      </c>
      <c r="Q12" s="9">
        <v>0</v>
      </c>
      <c r="S12" s="9">
        <v>4002967681300</v>
      </c>
    </row>
    <row r="13" spans="1:19" ht="21.75" customHeight="1" x14ac:dyDescent="0.2">
      <c r="A13" s="8" t="s">
        <v>20</v>
      </c>
      <c r="C13" s="8" t="s">
        <v>169</v>
      </c>
      <c r="E13" s="9">
        <v>16104317</v>
      </c>
      <c r="G13" s="9">
        <v>3359</v>
      </c>
      <c r="I13" s="9">
        <v>0</v>
      </c>
      <c r="K13" s="9">
        <v>0</v>
      </c>
      <c r="M13" s="9">
        <v>0</v>
      </c>
      <c r="O13" s="9">
        <v>54094400803</v>
      </c>
      <c r="Q13" s="9">
        <v>731005416</v>
      </c>
      <c r="S13" s="9">
        <v>53363395387</v>
      </c>
    </row>
    <row r="14" spans="1:19" ht="21.75" customHeight="1" x14ac:dyDescent="0.2">
      <c r="A14" s="8" t="s">
        <v>32</v>
      </c>
      <c r="C14" s="8" t="s">
        <v>170</v>
      </c>
      <c r="E14" s="9">
        <v>1230762920</v>
      </c>
      <c r="G14" s="9">
        <v>700</v>
      </c>
      <c r="I14" s="9">
        <v>0</v>
      </c>
      <c r="K14" s="9">
        <v>0</v>
      </c>
      <c r="M14" s="9">
        <v>0</v>
      </c>
      <c r="O14" s="9">
        <v>861534044000</v>
      </c>
      <c r="Q14" s="9">
        <v>0</v>
      </c>
      <c r="S14" s="9">
        <v>861534044000</v>
      </c>
    </row>
    <row r="15" spans="1:19" ht="21.75" customHeight="1" x14ac:dyDescent="0.2">
      <c r="A15" s="8" t="s">
        <v>31</v>
      </c>
      <c r="C15" s="8" t="s">
        <v>171</v>
      </c>
      <c r="E15" s="9">
        <v>2187364351</v>
      </c>
      <c r="G15" s="9">
        <v>150</v>
      </c>
      <c r="I15" s="9">
        <v>328104652650</v>
      </c>
      <c r="K15" s="9">
        <v>24149834840</v>
      </c>
      <c r="M15" s="9">
        <v>303954817810</v>
      </c>
      <c r="O15" s="9">
        <v>328104652650</v>
      </c>
      <c r="Q15" s="9">
        <v>24149834840</v>
      </c>
      <c r="S15" s="9">
        <v>303954817810</v>
      </c>
    </row>
    <row r="16" spans="1:19" ht="21.75" customHeight="1" x14ac:dyDescent="0.2">
      <c r="A16" s="8" t="s">
        <v>229</v>
      </c>
      <c r="C16" s="8" t="s">
        <v>9</v>
      </c>
      <c r="E16" s="9" t="s">
        <v>233</v>
      </c>
      <c r="G16" s="9">
        <v>216</v>
      </c>
      <c r="I16" s="9">
        <v>1090735760</v>
      </c>
      <c r="K16" s="9">
        <v>0</v>
      </c>
      <c r="M16" s="9">
        <f>I16</f>
        <v>1090735760</v>
      </c>
      <c r="O16" s="9">
        <v>5322479793</v>
      </c>
      <c r="Q16" s="9">
        <v>0</v>
      </c>
      <c r="S16" s="9">
        <f>O16</f>
        <v>5322479793</v>
      </c>
    </row>
    <row r="17" spans="1:19" ht="21.75" customHeight="1" x14ac:dyDescent="0.2">
      <c r="A17" s="8" t="s">
        <v>230</v>
      </c>
      <c r="C17" s="8" t="s">
        <v>232</v>
      </c>
      <c r="E17" s="9">
        <v>75763159</v>
      </c>
      <c r="G17" s="9">
        <v>219</v>
      </c>
      <c r="I17" s="9">
        <v>10541161821</v>
      </c>
      <c r="K17" s="9">
        <v>0</v>
      </c>
      <c r="M17" s="9">
        <f>I17</f>
        <v>10541161821</v>
      </c>
      <c r="O17" s="9">
        <v>13836845821</v>
      </c>
      <c r="Q17" s="9">
        <v>0</v>
      </c>
      <c r="S17" s="9">
        <f t="shared" ref="S17:S18" si="0">O17</f>
        <v>13836845821</v>
      </c>
    </row>
    <row r="18" spans="1:19" ht="21.75" customHeight="1" x14ac:dyDescent="0.2">
      <c r="A18" s="8" t="s">
        <v>231</v>
      </c>
      <c r="C18" s="8" t="s">
        <v>232</v>
      </c>
      <c r="E18" s="9">
        <v>0</v>
      </c>
      <c r="G18" s="9">
        <v>0</v>
      </c>
      <c r="I18" s="9">
        <v>0</v>
      </c>
      <c r="K18" s="9">
        <v>0</v>
      </c>
      <c r="M18" s="9">
        <v>0</v>
      </c>
      <c r="O18" s="9">
        <v>830520000</v>
      </c>
      <c r="Q18" s="9">
        <v>0</v>
      </c>
      <c r="S18" s="9">
        <f t="shared" si="0"/>
        <v>830520000</v>
      </c>
    </row>
    <row r="19" spans="1:19" ht="21.75" customHeight="1" x14ac:dyDescent="0.2">
      <c r="A19" s="15" t="s">
        <v>35</v>
      </c>
      <c r="C19" s="16"/>
      <c r="E19" s="16"/>
      <c r="G19" s="16"/>
      <c r="I19" s="16">
        <f>SUM(I8:I18)</f>
        <v>384876930725</v>
      </c>
      <c r="K19" s="16">
        <f>SUM(K8:K18)</f>
        <v>26721017900</v>
      </c>
      <c r="M19" s="16">
        <f>SUM(M8:M18)</f>
        <v>358155912825</v>
      </c>
      <c r="O19" s="16">
        <f>SUM(O8:O18)</f>
        <v>5311831004861</v>
      </c>
      <c r="Q19" s="16">
        <f>SUM(Q8:Q18)</f>
        <v>27452023316</v>
      </c>
      <c r="S19" s="16">
        <f>SUM(S8:S18)</f>
        <v>5284378981545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5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9"/>
  <sheetViews>
    <sheetView rightToLeft="1" view="pageBreakPreview" zoomScale="60" zoomScaleNormal="100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spans="1:11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ht="14.45" customHeight="1" x14ac:dyDescent="0.2"/>
    <row r="5" spans="1:11" ht="14.45" customHeight="1" x14ac:dyDescent="0.2">
      <c r="A5" s="64" t="s">
        <v>146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14.45" customHeight="1" x14ac:dyDescent="0.2">
      <c r="I6" s="2" t="s">
        <v>138</v>
      </c>
      <c r="K6" s="2" t="s">
        <v>139</v>
      </c>
    </row>
    <row r="7" spans="1:11" ht="29.1" customHeight="1" x14ac:dyDescent="0.2">
      <c r="A7" s="2" t="s">
        <v>172</v>
      </c>
      <c r="C7" s="18" t="s">
        <v>173</v>
      </c>
      <c r="E7" s="18" t="s">
        <v>174</v>
      </c>
      <c r="G7" s="18" t="s">
        <v>175</v>
      </c>
      <c r="I7" s="19" t="s">
        <v>176</v>
      </c>
      <c r="K7" s="19" t="s">
        <v>176</v>
      </c>
    </row>
    <row r="8" spans="1:11" ht="21.75" customHeight="1" x14ac:dyDescent="0.2">
      <c r="A8" s="20" t="s">
        <v>177</v>
      </c>
      <c r="C8" s="20" t="s">
        <v>178</v>
      </c>
      <c r="E8" s="21">
        <v>48133159</v>
      </c>
      <c r="G8" s="22">
        <v>219</v>
      </c>
      <c r="I8" s="21">
        <v>10541161821</v>
      </c>
      <c r="K8" s="21">
        <v>13836845821</v>
      </c>
    </row>
    <row r="9" spans="1:11" ht="21.75" customHeight="1" x14ac:dyDescent="0.2">
      <c r="A9" s="15" t="s">
        <v>35</v>
      </c>
      <c r="C9" s="16"/>
      <c r="E9" s="16"/>
      <c r="G9" s="16"/>
      <c r="I9" s="16">
        <v>10541161821</v>
      </c>
      <c r="K9" s="16">
        <v>13836845821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9" scale="8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4"/>
  <sheetViews>
    <sheetView rightToLeft="1" view="pageBreakPreview" zoomScale="60" zoomScaleNormal="100" workbookViewId="0">
      <selection sqref="A1:M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3" ht="14.45" customHeight="1" x14ac:dyDescent="0.2"/>
    <row r="5" spans="1:13" ht="14.45" customHeight="1" x14ac:dyDescent="0.2">
      <c r="A5" s="64" t="s">
        <v>181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4.45" customHeight="1" x14ac:dyDescent="0.2">
      <c r="A6" s="60" t="s">
        <v>124</v>
      </c>
      <c r="C6" s="60" t="s">
        <v>138</v>
      </c>
      <c r="D6" s="60"/>
      <c r="E6" s="60"/>
      <c r="F6" s="60"/>
      <c r="G6" s="60"/>
      <c r="I6" s="60" t="s">
        <v>139</v>
      </c>
      <c r="J6" s="60"/>
      <c r="K6" s="60"/>
      <c r="L6" s="60"/>
      <c r="M6" s="60"/>
    </row>
    <row r="7" spans="1:13" ht="29.1" customHeight="1" x14ac:dyDescent="0.2">
      <c r="A7" s="60"/>
      <c r="C7" s="19" t="s">
        <v>179</v>
      </c>
      <c r="D7" s="3"/>
      <c r="E7" s="19" t="s">
        <v>163</v>
      </c>
      <c r="F7" s="3"/>
      <c r="G7" s="19" t="s">
        <v>180</v>
      </c>
      <c r="I7" s="19" t="s">
        <v>179</v>
      </c>
      <c r="J7" s="3"/>
      <c r="K7" s="19" t="s">
        <v>163</v>
      </c>
      <c r="L7" s="3"/>
      <c r="M7" s="19" t="s">
        <v>180</v>
      </c>
    </row>
    <row r="8" spans="1:13" ht="21.75" customHeight="1" x14ac:dyDescent="0.2">
      <c r="A8" s="5" t="s">
        <v>100</v>
      </c>
      <c r="C8" s="6">
        <v>551971</v>
      </c>
      <c r="E8" s="6">
        <v>0</v>
      </c>
      <c r="G8" s="6">
        <v>551971</v>
      </c>
      <c r="I8" s="6">
        <v>1872958</v>
      </c>
      <c r="K8" s="6">
        <v>0</v>
      </c>
      <c r="M8" s="6">
        <v>1872958</v>
      </c>
    </row>
    <row r="9" spans="1:13" ht="21.75" customHeight="1" x14ac:dyDescent="0.2">
      <c r="A9" s="8" t="s">
        <v>104</v>
      </c>
      <c r="C9" s="9">
        <v>55639</v>
      </c>
      <c r="E9" s="9">
        <v>0</v>
      </c>
      <c r="G9" s="9">
        <v>55639</v>
      </c>
      <c r="I9" s="9">
        <v>1128385</v>
      </c>
      <c r="K9" s="9">
        <v>0</v>
      </c>
      <c r="M9" s="9">
        <v>1128385</v>
      </c>
    </row>
    <row r="10" spans="1:13" ht="21.75" customHeight="1" x14ac:dyDescent="0.2">
      <c r="A10" s="8" t="s">
        <v>105</v>
      </c>
      <c r="C10" s="9">
        <v>-36380021</v>
      </c>
      <c r="E10" s="9">
        <v>0</v>
      </c>
      <c r="G10" s="9">
        <v>-36380021</v>
      </c>
      <c r="I10" s="9">
        <v>0</v>
      </c>
      <c r="K10" s="9">
        <v>0</v>
      </c>
      <c r="M10" s="9">
        <v>0</v>
      </c>
    </row>
    <row r="11" spans="1:13" ht="21.75" customHeight="1" x14ac:dyDescent="0.2">
      <c r="A11" s="8" t="s">
        <v>106</v>
      </c>
      <c r="C11" s="9">
        <v>369671</v>
      </c>
      <c r="E11" s="9">
        <v>0</v>
      </c>
      <c r="G11" s="9">
        <v>369671</v>
      </c>
      <c r="I11" s="9">
        <v>10442123</v>
      </c>
      <c r="K11" s="9">
        <v>0</v>
      </c>
      <c r="M11" s="9">
        <v>10442123</v>
      </c>
    </row>
    <row r="12" spans="1:13" ht="21.75" customHeight="1" x14ac:dyDescent="0.2">
      <c r="A12" s="8" t="s">
        <v>107</v>
      </c>
      <c r="C12" s="9">
        <v>9665</v>
      </c>
      <c r="E12" s="9">
        <v>0</v>
      </c>
      <c r="G12" s="9">
        <v>9665</v>
      </c>
      <c r="I12" s="9">
        <v>5184581</v>
      </c>
      <c r="K12" s="9">
        <v>0</v>
      </c>
      <c r="M12" s="9">
        <v>5184581</v>
      </c>
    </row>
    <row r="13" spans="1:13" ht="21.75" customHeight="1" x14ac:dyDescent="0.2">
      <c r="A13" s="8" t="s">
        <v>109</v>
      </c>
      <c r="C13" s="9">
        <v>18890654</v>
      </c>
      <c r="E13" s="9">
        <v>0</v>
      </c>
      <c r="G13" s="9">
        <v>18890654</v>
      </c>
      <c r="I13" s="9">
        <v>83877753</v>
      </c>
      <c r="K13" s="9">
        <v>0</v>
      </c>
      <c r="M13" s="9">
        <v>83877753</v>
      </c>
    </row>
    <row r="14" spans="1:13" ht="21.75" customHeight="1" x14ac:dyDescent="0.2">
      <c r="A14" s="8" t="s">
        <v>110</v>
      </c>
      <c r="C14" s="9">
        <v>928984</v>
      </c>
      <c r="E14" s="9">
        <v>0</v>
      </c>
      <c r="G14" s="9">
        <v>928984</v>
      </c>
      <c r="I14" s="9">
        <v>3588718</v>
      </c>
      <c r="K14" s="9">
        <v>0</v>
      </c>
      <c r="M14" s="9">
        <v>3588718</v>
      </c>
    </row>
    <row r="15" spans="1:13" ht="21.75" customHeight="1" x14ac:dyDescent="0.2">
      <c r="A15" s="8" t="s">
        <v>111</v>
      </c>
      <c r="C15" s="9">
        <v>282346</v>
      </c>
      <c r="E15" s="9">
        <v>0</v>
      </c>
      <c r="G15" s="9">
        <v>282346</v>
      </c>
      <c r="I15" s="9">
        <v>23204126</v>
      </c>
      <c r="K15" s="9">
        <v>0</v>
      </c>
      <c r="M15" s="9">
        <v>23204126</v>
      </c>
    </row>
    <row r="16" spans="1:13" ht="21.75" customHeight="1" x14ac:dyDescent="0.2">
      <c r="A16" s="8" t="s">
        <v>112</v>
      </c>
      <c r="C16" s="9">
        <v>22264</v>
      </c>
      <c r="E16" s="9">
        <v>0</v>
      </c>
      <c r="G16" s="9">
        <v>22264</v>
      </c>
      <c r="I16" s="9">
        <v>108288</v>
      </c>
      <c r="K16" s="9">
        <v>0</v>
      </c>
      <c r="M16" s="9">
        <v>108288</v>
      </c>
    </row>
    <row r="17" spans="1:13" ht="21.75" customHeight="1" x14ac:dyDescent="0.2">
      <c r="A17" s="8" t="s">
        <v>113</v>
      </c>
      <c r="C17" s="9">
        <v>440880</v>
      </c>
      <c r="E17" s="9">
        <v>0</v>
      </c>
      <c r="G17" s="9">
        <v>440880</v>
      </c>
      <c r="I17" s="9">
        <v>5566672</v>
      </c>
      <c r="K17" s="9">
        <v>0</v>
      </c>
      <c r="M17" s="9">
        <v>5566672</v>
      </c>
    </row>
    <row r="18" spans="1:13" ht="21.75" customHeight="1" x14ac:dyDescent="0.2">
      <c r="A18" s="8" t="s">
        <v>114</v>
      </c>
      <c r="C18" s="9">
        <v>287221</v>
      </c>
      <c r="E18" s="9">
        <v>0</v>
      </c>
      <c r="G18" s="9">
        <v>287221</v>
      </c>
      <c r="I18" s="9">
        <v>4261005</v>
      </c>
      <c r="K18" s="9">
        <v>0</v>
      </c>
      <c r="M18" s="9">
        <v>4261005</v>
      </c>
    </row>
    <row r="19" spans="1:13" ht="21.75" customHeight="1" x14ac:dyDescent="0.2">
      <c r="A19" s="8" t="s">
        <v>115</v>
      </c>
      <c r="C19" s="9">
        <v>169979</v>
      </c>
      <c r="E19" s="9">
        <v>0</v>
      </c>
      <c r="G19" s="9">
        <v>169979</v>
      </c>
      <c r="I19" s="9">
        <v>1778819</v>
      </c>
      <c r="K19" s="9">
        <v>0</v>
      </c>
      <c r="M19" s="9">
        <v>1778819</v>
      </c>
    </row>
    <row r="20" spans="1:13" ht="21.75" customHeight="1" x14ac:dyDescent="0.2">
      <c r="A20" s="8" t="s">
        <v>116</v>
      </c>
      <c r="C20" s="9">
        <v>370311</v>
      </c>
      <c r="E20" s="9">
        <v>0</v>
      </c>
      <c r="G20" s="9">
        <v>370311</v>
      </c>
      <c r="I20" s="9">
        <v>2410664</v>
      </c>
      <c r="K20" s="9">
        <v>0</v>
      </c>
      <c r="M20" s="9">
        <v>2410664</v>
      </c>
    </row>
    <row r="21" spans="1:13" ht="21.75" customHeight="1" x14ac:dyDescent="0.2">
      <c r="A21" s="8" t="s">
        <v>117</v>
      </c>
      <c r="C21" s="9">
        <v>0</v>
      </c>
      <c r="E21" s="9">
        <v>0</v>
      </c>
      <c r="G21" s="9">
        <v>0</v>
      </c>
      <c r="I21" s="9">
        <v>42054550</v>
      </c>
      <c r="K21" s="9">
        <v>0</v>
      </c>
      <c r="M21" s="9">
        <v>42054550</v>
      </c>
    </row>
    <row r="22" spans="1:13" ht="21.75" customHeight="1" x14ac:dyDescent="0.2">
      <c r="A22" s="8" t="s">
        <v>118</v>
      </c>
      <c r="C22" s="9">
        <v>4247</v>
      </c>
      <c r="E22" s="9">
        <v>0</v>
      </c>
      <c r="G22" s="9">
        <v>4247</v>
      </c>
      <c r="I22" s="9">
        <v>4247</v>
      </c>
      <c r="K22" s="9">
        <v>0</v>
      </c>
      <c r="M22" s="9">
        <v>4247</v>
      </c>
    </row>
    <row r="23" spans="1:13" ht="21.75" customHeight="1" x14ac:dyDescent="0.2">
      <c r="A23" s="11" t="s">
        <v>119</v>
      </c>
      <c r="C23" s="13">
        <v>4247</v>
      </c>
      <c r="E23" s="13">
        <v>0</v>
      </c>
      <c r="G23" s="13">
        <v>4247</v>
      </c>
      <c r="I23" s="13">
        <v>4247</v>
      </c>
      <c r="K23" s="13">
        <v>0</v>
      </c>
      <c r="M23" s="13">
        <v>4247</v>
      </c>
    </row>
    <row r="24" spans="1:13" ht="21.75" customHeight="1" x14ac:dyDescent="0.2">
      <c r="A24" s="15" t="s">
        <v>35</v>
      </c>
      <c r="C24" s="16">
        <v>-13991942</v>
      </c>
      <c r="E24" s="16">
        <v>0</v>
      </c>
      <c r="G24" s="16">
        <v>-13991942</v>
      </c>
      <c r="I24" s="16">
        <v>185487136</v>
      </c>
      <c r="K24" s="16">
        <v>0</v>
      </c>
      <c r="M24" s="16">
        <v>185487136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49"/>
  <sheetViews>
    <sheetView rightToLeft="1" view="pageBreakPreview" topLeftCell="A7" zoomScale="60" zoomScaleNormal="100" workbookViewId="0">
      <selection activeCell="AD23" sqref="AD23"/>
    </sheetView>
  </sheetViews>
  <sheetFormatPr defaultRowHeight="12.75" x14ac:dyDescent="0.2"/>
  <cols>
    <col min="1" max="1" width="40.28515625" customWidth="1"/>
    <col min="2" max="2" width="1.28515625" customWidth="1"/>
    <col min="3" max="3" width="14.85546875" bestFit="1" customWidth="1"/>
    <col min="4" max="4" width="1.28515625" customWidth="1"/>
    <col min="5" max="5" width="24.7109375" bestFit="1" customWidth="1"/>
    <col min="6" max="6" width="1.28515625" customWidth="1"/>
    <col min="7" max="7" width="19.42578125" bestFit="1" customWidth="1"/>
    <col min="8" max="8" width="1.28515625" customWidth="1"/>
    <col min="9" max="9" width="36.85546875" bestFit="1" customWidth="1"/>
    <col min="10" max="10" width="1.28515625" customWidth="1"/>
    <col min="11" max="11" width="16.140625" customWidth="1"/>
    <col min="12" max="12" width="1.28515625" customWidth="1"/>
    <col min="13" max="13" width="21.7109375" customWidth="1"/>
    <col min="14" max="14" width="1.28515625" customWidth="1"/>
    <col min="15" max="15" width="21" customWidth="1"/>
    <col min="16" max="16" width="1.28515625" customWidth="1"/>
    <col min="17" max="17" width="21.7109375" customWidth="1"/>
    <col min="18" max="18" width="1.28515625" customWidth="1"/>
    <col min="19" max="19" width="0.28515625" customWidth="1"/>
    <col min="20" max="21" width="14.85546875" bestFit="1" customWidth="1"/>
  </cols>
  <sheetData>
    <row r="1" spans="1:2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</row>
    <row r="2" spans="1:20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</row>
    <row r="4" spans="1:20" ht="14.45" customHeight="1" x14ac:dyDescent="0.2"/>
    <row r="5" spans="1:20" ht="14.45" customHeight="1" x14ac:dyDescent="0.2">
      <c r="A5" s="64" t="s">
        <v>182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20" ht="14.45" customHeight="1" x14ac:dyDescent="0.2">
      <c r="A6" s="60" t="s">
        <v>124</v>
      </c>
      <c r="C6" s="60" t="s">
        <v>138</v>
      </c>
      <c r="D6" s="60"/>
      <c r="E6" s="60"/>
      <c r="F6" s="60"/>
      <c r="G6" s="60"/>
      <c r="H6" s="60"/>
      <c r="I6" s="60"/>
      <c r="K6" s="60" t="s">
        <v>139</v>
      </c>
      <c r="L6" s="60"/>
      <c r="M6" s="60"/>
      <c r="N6" s="60"/>
      <c r="O6" s="60"/>
      <c r="P6" s="60"/>
      <c r="Q6" s="60"/>
      <c r="R6" s="60"/>
    </row>
    <row r="7" spans="1:20" ht="29.1" customHeight="1" x14ac:dyDescent="0.2">
      <c r="A7" s="60"/>
      <c r="C7" s="19" t="s">
        <v>13</v>
      </c>
      <c r="D7" s="3"/>
      <c r="E7" s="19" t="s">
        <v>183</v>
      </c>
      <c r="F7" s="3"/>
      <c r="G7" s="19" t="s">
        <v>184</v>
      </c>
      <c r="H7" s="3"/>
      <c r="I7" s="19" t="s">
        <v>185</v>
      </c>
      <c r="K7" s="19" t="s">
        <v>13</v>
      </c>
      <c r="L7" s="3"/>
      <c r="M7" s="19" t="s">
        <v>183</v>
      </c>
      <c r="N7" s="3"/>
      <c r="O7" s="19" t="s">
        <v>184</v>
      </c>
      <c r="P7" s="3"/>
      <c r="Q7" s="70" t="s">
        <v>185</v>
      </c>
      <c r="R7" s="70"/>
    </row>
    <row r="8" spans="1:20" ht="21.75" customHeight="1" x14ac:dyDescent="0.2">
      <c r="A8" s="5" t="s">
        <v>86</v>
      </c>
      <c r="C8" s="6">
        <v>2705000</v>
      </c>
      <c r="E8" s="6">
        <v>101951265564</v>
      </c>
      <c r="G8" s="6">
        <v>91721087367</v>
      </c>
      <c r="I8" s="6">
        <v>10230178197</v>
      </c>
      <c r="K8" s="6">
        <v>37367510</v>
      </c>
      <c r="M8" s="6">
        <f>1337366388268-8911878188</f>
        <v>1328454510080</v>
      </c>
      <c r="O8" s="6">
        <v>1268186424587</v>
      </c>
      <c r="Q8" s="62">
        <f>M8-O8</f>
        <v>60268085493</v>
      </c>
      <c r="R8" s="62"/>
      <c r="T8" s="35">
        <f>M8-O8</f>
        <v>60268085493</v>
      </c>
    </row>
    <row r="9" spans="1:20" ht="21.75" customHeight="1" x14ac:dyDescent="0.2">
      <c r="A9" s="8" t="s">
        <v>90</v>
      </c>
      <c r="C9" s="9">
        <v>14200000</v>
      </c>
      <c r="E9" s="9">
        <v>143883616794</v>
      </c>
      <c r="G9" s="9">
        <v>143399407695</v>
      </c>
      <c r="I9" s="9">
        <v>484209099</v>
      </c>
      <c r="K9" s="9">
        <v>38436735</v>
      </c>
      <c r="M9" s="9">
        <v>389082288602</v>
      </c>
      <c r="O9" s="9">
        <v>388184523382</v>
      </c>
      <c r="Q9" s="56">
        <v>897765220</v>
      </c>
      <c r="R9" s="56"/>
    </row>
    <row r="10" spans="1:20" ht="21.75" customHeight="1" x14ac:dyDescent="0.2">
      <c r="A10" s="8" t="s">
        <v>93</v>
      </c>
      <c r="C10" s="9">
        <v>1275000</v>
      </c>
      <c r="E10" s="9">
        <v>23456471763</v>
      </c>
      <c r="G10" s="9">
        <v>23204249970</v>
      </c>
      <c r="I10" s="9">
        <v>252221793</v>
      </c>
      <c r="K10" s="9">
        <v>3275000</v>
      </c>
      <c r="M10" s="9">
        <v>59311747646</v>
      </c>
      <c r="O10" s="9">
        <v>58220814342</v>
      </c>
      <c r="Q10" s="56">
        <v>1090933304</v>
      </c>
      <c r="R10" s="56"/>
    </row>
    <row r="11" spans="1:20" ht="21.75" customHeight="1" x14ac:dyDescent="0.2">
      <c r="A11" s="8" t="s">
        <v>89</v>
      </c>
      <c r="C11" s="9">
        <v>13005841</v>
      </c>
      <c r="E11" s="9">
        <v>132140475974</v>
      </c>
      <c r="G11" s="9">
        <v>130902118916</v>
      </c>
      <c r="I11" s="9">
        <v>1238357058</v>
      </c>
      <c r="K11" s="9">
        <v>19025841</v>
      </c>
      <c r="M11" s="9">
        <v>192469526173</v>
      </c>
      <c r="O11" s="9">
        <v>191692718541</v>
      </c>
      <c r="Q11" s="56">
        <v>776807632</v>
      </c>
      <c r="R11" s="56"/>
    </row>
    <row r="12" spans="1:20" ht="21.75" customHeight="1" x14ac:dyDescent="0.2">
      <c r="A12" s="8" t="s">
        <v>28</v>
      </c>
      <c r="C12" s="9">
        <v>12800000</v>
      </c>
      <c r="E12" s="9">
        <v>193190621440</v>
      </c>
      <c r="G12" s="9">
        <v>174593962262</v>
      </c>
      <c r="I12" s="9">
        <v>18596659178</v>
      </c>
      <c r="K12" s="9">
        <v>12800000</v>
      </c>
      <c r="M12" s="9">
        <v>193190621440</v>
      </c>
      <c r="O12" s="9">
        <v>174593962262</v>
      </c>
      <c r="Q12" s="56">
        <v>18596659178</v>
      </c>
      <c r="R12" s="56"/>
    </row>
    <row r="13" spans="1:20" ht="21.75" customHeight="1" x14ac:dyDescent="0.2">
      <c r="A13" s="8" t="s">
        <v>87</v>
      </c>
      <c r="C13" s="9">
        <v>280000</v>
      </c>
      <c r="E13" s="9">
        <v>6837717694</v>
      </c>
      <c r="G13" s="9">
        <v>6634949220</v>
      </c>
      <c r="I13" s="9">
        <v>202768474</v>
      </c>
      <c r="K13" s="9">
        <v>23292563</v>
      </c>
      <c r="M13" s="9">
        <v>515931311552</v>
      </c>
      <c r="O13" s="9">
        <v>510980993988</v>
      </c>
      <c r="Q13" s="56">
        <v>4950317564</v>
      </c>
      <c r="R13" s="56"/>
    </row>
    <row r="14" spans="1:20" ht="21.75" customHeight="1" x14ac:dyDescent="0.2">
      <c r="A14" s="8" t="s">
        <v>19</v>
      </c>
      <c r="C14" s="9">
        <v>92000000</v>
      </c>
      <c r="E14" s="9">
        <v>441412876800</v>
      </c>
      <c r="G14" s="9">
        <v>397131030237</v>
      </c>
      <c r="I14" s="9">
        <v>44281846563</v>
      </c>
      <c r="K14" s="9">
        <v>92000000</v>
      </c>
      <c r="M14" s="9">
        <v>441412876800</v>
      </c>
      <c r="O14" s="9">
        <v>397131030237</v>
      </c>
      <c r="Q14" s="56">
        <v>44281846563</v>
      </c>
      <c r="R14" s="56"/>
    </row>
    <row r="15" spans="1:20" ht="21.75" customHeight="1" x14ac:dyDescent="0.2">
      <c r="A15" s="8" t="s">
        <v>91</v>
      </c>
      <c r="C15" s="9">
        <v>2177005</v>
      </c>
      <c r="E15" s="9">
        <v>23274185185</v>
      </c>
      <c r="G15" s="9">
        <v>21774131882</v>
      </c>
      <c r="I15" s="9">
        <v>1500053303</v>
      </c>
      <c r="K15" s="9">
        <v>8772005</v>
      </c>
      <c r="M15" s="9">
        <v>92284258784</v>
      </c>
      <c r="O15" s="9">
        <v>87736497505</v>
      </c>
      <c r="Q15" s="56">
        <v>4547761279</v>
      </c>
      <c r="R15" s="56"/>
    </row>
    <row r="16" spans="1:20" ht="21.75" customHeight="1" x14ac:dyDescent="0.2">
      <c r="A16" s="8" t="s">
        <v>24</v>
      </c>
      <c r="C16" s="9">
        <v>5000000</v>
      </c>
      <c r="E16" s="9">
        <v>41618346000</v>
      </c>
      <c r="G16" s="9">
        <v>39829113330</v>
      </c>
      <c r="I16" s="9">
        <v>1789232670</v>
      </c>
      <c r="K16" s="9">
        <v>271673440</v>
      </c>
      <c r="M16" s="9">
        <v>2192160343440</v>
      </c>
      <c r="O16" s="9">
        <v>2163601265637</v>
      </c>
      <c r="Q16" s="56">
        <v>28559077803</v>
      </c>
      <c r="R16" s="56"/>
    </row>
    <row r="17" spans="1:21" ht="21.75" customHeight="1" x14ac:dyDescent="0.2">
      <c r="A17" s="8" t="s">
        <v>30</v>
      </c>
      <c r="C17" s="9">
        <v>0</v>
      </c>
      <c r="E17" s="9">
        <v>0</v>
      </c>
      <c r="G17" s="9">
        <v>0</v>
      </c>
      <c r="I17" s="9">
        <v>0</v>
      </c>
      <c r="K17" s="9">
        <v>1</v>
      </c>
      <c r="M17" s="9">
        <v>4102</v>
      </c>
      <c r="O17" s="9">
        <v>4418</v>
      </c>
      <c r="Q17" s="56">
        <v>-316</v>
      </c>
      <c r="R17" s="56"/>
    </row>
    <row r="18" spans="1:21" ht="21.75" customHeight="1" x14ac:dyDescent="0.2">
      <c r="A18" s="8" t="s">
        <v>147</v>
      </c>
      <c r="C18" s="9">
        <v>0</v>
      </c>
      <c r="E18" s="9">
        <v>0</v>
      </c>
      <c r="G18" s="9">
        <v>0</v>
      </c>
      <c r="I18" s="9">
        <v>0</v>
      </c>
      <c r="K18" s="9">
        <v>158707123</v>
      </c>
      <c r="M18" s="9">
        <v>2954003072453</v>
      </c>
      <c r="O18" s="9">
        <v>2908734878213</v>
      </c>
      <c r="Q18" s="56">
        <v>45268194240</v>
      </c>
      <c r="R18" s="56"/>
      <c r="T18" s="35">
        <v>45822173322</v>
      </c>
      <c r="U18" s="35">
        <f>T18-Q18</f>
        <v>553979082</v>
      </c>
    </row>
    <row r="19" spans="1:21" ht="21.75" customHeight="1" x14ac:dyDescent="0.2">
      <c r="A19" s="8" t="s">
        <v>148</v>
      </c>
      <c r="C19" s="9">
        <v>0</v>
      </c>
      <c r="E19" s="9">
        <v>0</v>
      </c>
      <c r="G19" s="9">
        <v>0</v>
      </c>
      <c r="I19" s="9">
        <v>0</v>
      </c>
      <c r="K19" s="9">
        <v>2322984</v>
      </c>
      <c r="M19" s="9">
        <v>50294786486</v>
      </c>
      <c r="O19" s="9">
        <v>49999988916</v>
      </c>
      <c r="Q19" s="56">
        <v>294797570</v>
      </c>
      <c r="R19" s="56"/>
    </row>
    <row r="20" spans="1:21" ht="21.75" customHeight="1" x14ac:dyDescent="0.2">
      <c r="A20" s="8" t="s">
        <v>149</v>
      </c>
      <c r="C20" s="9">
        <v>0</v>
      </c>
      <c r="E20" s="9">
        <v>0</v>
      </c>
      <c r="G20" s="9">
        <v>0</v>
      </c>
      <c r="I20" s="9">
        <v>0</v>
      </c>
      <c r="K20" s="9">
        <v>3845000</v>
      </c>
      <c r="M20" s="9">
        <v>38635004589</v>
      </c>
      <c r="O20" s="9">
        <v>38846439926</v>
      </c>
      <c r="Q20" s="56">
        <v>-211435337</v>
      </c>
      <c r="R20" s="56"/>
    </row>
    <row r="21" spans="1:21" ht="21.75" customHeight="1" x14ac:dyDescent="0.2">
      <c r="A21" s="8" t="s">
        <v>29</v>
      </c>
      <c r="C21" s="9">
        <v>0</v>
      </c>
      <c r="E21" s="9">
        <v>0</v>
      </c>
      <c r="G21" s="9">
        <v>0</v>
      </c>
      <c r="I21" s="9">
        <v>0</v>
      </c>
      <c r="K21" s="9">
        <v>67000</v>
      </c>
      <c r="M21" s="9">
        <v>463287636</v>
      </c>
      <c r="O21" s="9">
        <v>473259911</v>
      </c>
      <c r="Q21" s="56">
        <v>-9972275</v>
      </c>
      <c r="R21" s="56"/>
    </row>
    <row r="22" spans="1:21" ht="21.75" customHeight="1" x14ac:dyDescent="0.2">
      <c r="A22" s="8" t="s">
        <v>92</v>
      </c>
      <c r="C22" s="9">
        <v>0</v>
      </c>
      <c r="E22" s="9">
        <v>0</v>
      </c>
      <c r="G22" s="9">
        <v>0</v>
      </c>
      <c r="I22" s="9">
        <v>0</v>
      </c>
      <c r="K22" s="9">
        <v>16000000</v>
      </c>
      <c r="M22" s="9">
        <v>312002195700</v>
      </c>
      <c r="O22" s="9">
        <v>309557946999</v>
      </c>
      <c r="Q22" s="56">
        <v>2444248701</v>
      </c>
      <c r="R22" s="56"/>
      <c r="T22" s="35">
        <v>2502759963</v>
      </c>
    </row>
    <row r="23" spans="1:21" ht="21.75" customHeight="1" x14ac:dyDescent="0.2">
      <c r="A23" s="8" t="s">
        <v>150</v>
      </c>
      <c r="C23" s="9">
        <v>0</v>
      </c>
      <c r="E23" s="9">
        <v>0</v>
      </c>
      <c r="G23" s="9">
        <v>0</v>
      </c>
      <c r="I23" s="9">
        <v>0</v>
      </c>
      <c r="K23" s="9">
        <v>10000000</v>
      </c>
      <c r="M23" s="9">
        <v>607447801288</v>
      </c>
      <c r="O23" s="9">
        <v>586440936966</v>
      </c>
      <c r="Q23" s="56">
        <v>21006864322</v>
      </c>
      <c r="R23" s="56"/>
    </row>
    <row r="24" spans="1:21" ht="21.75" customHeight="1" x14ac:dyDescent="0.2">
      <c r="A24" s="8" t="s">
        <v>88</v>
      </c>
      <c r="C24" s="9">
        <v>0</v>
      </c>
      <c r="E24" s="9">
        <v>0</v>
      </c>
      <c r="G24" s="9">
        <v>0</v>
      </c>
      <c r="I24" s="9">
        <v>0</v>
      </c>
      <c r="K24" s="9">
        <v>889000</v>
      </c>
      <c r="M24" s="9">
        <v>10721996249</v>
      </c>
      <c r="O24" s="9">
        <v>10560632746</v>
      </c>
      <c r="Q24" s="56">
        <v>161363503</v>
      </c>
      <c r="R24" s="56"/>
    </row>
    <row r="25" spans="1:21" ht="21.75" customHeight="1" x14ac:dyDescent="0.2">
      <c r="A25" s="8" t="s">
        <v>20</v>
      </c>
      <c r="C25" s="9">
        <v>0</v>
      </c>
      <c r="E25" s="9">
        <v>0</v>
      </c>
      <c r="G25" s="9">
        <v>0</v>
      </c>
      <c r="I25" s="9">
        <v>0</v>
      </c>
      <c r="K25" s="9">
        <v>2835000</v>
      </c>
      <c r="M25" s="9">
        <v>99575103163</v>
      </c>
      <c r="O25" s="9">
        <v>100137825026</v>
      </c>
      <c r="Q25" s="56">
        <v>-562721863</v>
      </c>
      <c r="R25" s="56"/>
      <c r="T25" s="35"/>
      <c r="U25" s="35"/>
    </row>
    <row r="26" spans="1:21" ht="21.75" customHeight="1" x14ac:dyDescent="0.2">
      <c r="A26" s="8" t="s">
        <v>238</v>
      </c>
      <c r="C26" s="9">
        <v>0</v>
      </c>
      <c r="E26" s="9">
        <v>0</v>
      </c>
      <c r="G26" s="9">
        <v>0</v>
      </c>
      <c r="I26" s="9">
        <v>0</v>
      </c>
      <c r="K26" s="9">
        <v>43616000</v>
      </c>
      <c r="M26" s="9">
        <v>15199911271</v>
      </c>
      <c r="O26" s="9">
        <f>M26-Q26</f>
        <v>46931048</v>
      </c>
      <c r="Q26" s="9">
        <v>15152980223</v>
      </c>
      <c r="R26" s="9"/>
    </row>
    <row r="27" spans="1:21" ht="21.75" customHeight="1" x14ac:dyDescent="0.2">
      <c r="A27" s="8" t="s">
        <v>52</v>
      </c>
      <c r="C27" s="9">
        <v>3221000</v>
      </c>
      <c r="E27" s="9">
        <v>5689593288</v>
      </c>
      <c r="G27" s="9">
        <f>E27-I27</f>
        <v>4020922169</v>
      </c>
      <c r="I27" s="9">
        <v>1668671119</v>
      </c>
      <c r="K27" s="9">
        <v>9845000</v>
      </c>
      <c r="M27" s="9">
        <v>-14782742745</v>
      </c>
      <c r="O27" s="9">
        <f t="shared" ref="O27:O46" si="0">M27-Q27</f>
        <v>-20156196013</v>
      </c>
      <c r="Q27" s="9">
        <v>5373453268</v>
      </c>
      <c r="R27" s="9"/>
    </row>
    <row r="28" spans="1:21" ht="21.75" customHeight="1" x14ac:dyDescent="0.2">
      <c r="A28" s="8" t="s">
        <v>239</v>
      </c>
      <c r="C28" s="9"/>
      <c r="E28" s="9">
        <v>0</v>
      </c>
      <c r="G28" s="9">
        <f t="shared" ref="G28:G46" si="1">E28-I28</f>
        <v>0</v>
      </c>
      <c r="I28" s="9">
        <v>0</v>
      </c>
      <c r="K28" s="9">
        <v>32612000</v>
      </c>
      <c r="M28" s="9">
        <v>6400290956</v>
      </c>
      <c r="O28" s="9">
        <f t="shared" si="0"/>
        <v>-1587775</v>
      </c>
      <c r="Q28" s="9">
        <v>6401878731</v>
      </c>
      <c r="R28" s="9"/>
    </row>
    <row r="29" spans="1:21" ht="21.75" customHeight="1" x14ac:dyDescent="0.2">
      <c r="A29" s="8" t="s">
        <v>240</v>
      </c>
      <c r="C29" s="9"/>
      <c r="E29" s="9">
        <v>0</v>
      </c>
      <c r="G29" s="9">
        <f t="shared" si="1"/>
        <v>0</v>
      </c>
      <c r="I29" s="9">
        <v>0</v>
      </c>
      <c r="K29" s="9">
        <v>12801000</v>
      </c>
      <c r="M29" s="9">
        <v>5330674434</v>
      </c>
      <c r="O29" s="9">
        <f t="shared" si="0"/>
        <v>518995034</v>
      </c>
      <c r="Q29" s="9">
        <v>4811679400</v>
      </c>
      <c r="R29" s="9"/>
    </row>
    <row r="30" spans="1:21" ht="21.75" customHeight="1" x14ac:dyDescent="0.2">
      <c r="A30" s="8" t="s">
        <v>53</v>
      </c>
      <c r="C30" s="9">
        <v>3590000</v>
      </c>
      <c r="E30" s="9">
        <v>3291203708</v>
      </c>
      <c r="G30" s="9">
        <f t="shared" si="1"/>
        <v>1210123012</v>
      </c>
      <c r="I30" s="9">
        <v>2081080696</v>
      </c>
      <c r="K30" s="9">
        <v>5144000</v>
      </c>
      <c r="M30" s="9">
        <v>4709383177</v>
      </c>
      <c r="O30" s="9">
        <f t="shared" si="0"/>
        <v>2281516688</v>
      </c>
      <c r="Q30" s="9">
        <v>2427866489</v>
      </c>
      <c r="R30" s="9"/>
    </row>
    <row r="31" spans="1:21" ht="21.75" customHeight="1" x14ac:dyDescent="0.2">
      <c r="A31" s="8" t="s">
        <v>241</v>
      </c>
      <c r="C31" s="9"/>
      <c r="E31" s="9"/>
      <c r="G31" s="9">
        <f t="shared" si="1"/>
        <v>0</v>
      </c>
      <c r="I31" s="9">
        <v>0</v>
      </c>
      <c r="K31" s="9">
        <v>23299000</v>
      </c>
      <c r="M31" s="9">
        <v>2331051702</v>
      </c>
      <c r="O31" s="9">
        <f t="shared" si="0"/>
        <v>37601580</v>
      </c>
      <c r="Q31" s="9">
        <v>2293450122</v>
      </c>
      <c r="R31" s="9"/>
    </row>
    <row r="32" spans="1:21" ht="21.75" customHeight="1" x14ac:dyDescent="0.2">
      <c r="A32" s="8" t="s">
        <v>57</v>
      </c>
      <c r="C32" s="9">
        <v>916474323</v>
      </c>
      <c r="E32" s="9">
        <v>994184632</v>
      </c>
      <c r="G32" s="9">
        <f t="shared" si="1"/>
        <v>97399243</v>
      </c>
      <c r="I32" s="9">
        <v>896785389</v>
      </c>
      <c r="K32" s="9">
        <v>8416000</v>
      </c>
      <c r="M32" s="9">
        <v>4715966409</v>
      </c>
      <c r="O32" s="9">
        <f t="shared" si="0"/>
        <v>2616120615</v>
      </c>
      <c r="Q32" s="9">
        <v>2099845794</v>
      </c>
      <c r="R32" s="9"/>
    </row>
    <row r="33" spans="1:21" ht="21.75" customHeight="1" x14ac:dyDescent="0.2">
      <c r="A33" s="8" t="s">
        <v>242</v>
      </c>
      <c r="C33" s="9">
        <v>0</v>
      </c>
      <c r="E33" s="9">
        <v>0</v>
      </c>
      <c r="G33" s="9">
        <f t="shared" si="1"/>
        <v>0</v>
      </c>
      <c r="I33" s="9">
        <v>0</v>
      </c>
      <c r="K33" s="9">
        <v>2150000</v>
      </c>
      <c r="M33" s="9">
        <v>1386570360</v>
      </c>
      <c r="O33" s="9">
        <f t="shared" si="0"/>
        <v>-1429640</v>
      </c>
      <c r="Q33" s="9">
        <v>1388000000</v>
      </c>
      <c r="R33" s="9"/>
    </row>
    <row r="34" spans="1:21" ht="21.75" customHeight="1" x14ac:dyDescent="0.2">
      <c r="A34" s="8" t="s">
        <v>243</v>
      </c>
      <c r="C34" s="9">
        <v>0</v>
      </c>
      <c r="E34" s="9">
        <v>0</v>
      </c>
      <c r="G34" s="9">
        <f t="shared" si="1"/>
        <v>0</v>
      </c>
      <c r="I34" s="9">
        <v>0</v>
      </c>
      <c r="K34" s="9">
        <v>24528000</v>
      </c>
      <c r="M34" s="9">
        <v>958834265</v>
      </c>
      <c r="O34" s="9">
        <f t="shared" si="0"/>
        <v>60437660</v>
      </c>
      <c r="Q34" s="9">
        <v>898396605</v>
      </c>
      <c r="R34" s="9"/>
    </row>
    <row r="35" spans="1:21" ht="21.75" customHeight="1" x14ac:dyDescent="0.2">
      <c r="A35" s="8" t="s">
        <v>244</v>
      </c>
      <c r="C35" s="9">
        <v>0</v>
      </c>
      <c r="E35" s="9">
        <v>0</v>
      </c>
      <c r="G35" s="9">
        <f t="shared" si="1"/>
        <v>0</v>
      </c>
      <c r="I35" s="9">
        <v>0</v>
      </c>
      <c r="K35" s="9">
        <v>3780000</v>
      </c>
      <c r="M35" s="9">
        <v>679699188</v>
      </c>
      <c r="O35" s="9">
        <f t="shared" si="0"/>
        <v>0</v>
      </c>
      <c r="Q35" s="9">
        <v>679699188</v>
      </c>
      <c r="R35" s="9"/>
    </row>
    <row r="36" spans="1:21" ht="21.75" customHeight="1" x14ac:dyDescent="0.2">
      <c r="A36" s="8" t="s">
        <v>245</v>
      </c>
      <c r="C36" s="9">
        <v>0</v>
      </c>
      <c r="E36" s="9">
        <v>0</v>
      </c>
      <c r="G36" s="9">
        <f t="shared" si="1"/>
        <v>0</v>
      </c>
      <c r="I36" s="9">
        <v>0</v>
      </c>
      <c r="K36" s="9">
        <v>4850000</v>
      </c>
      <c r="M36" s="9">
        <v>829847480</v>
      </c>
      <c r="O36" s="9">
        <f t="shared" si="0"/>
        <v>428286080</v>
      </c>
      <c r="Q36" s="9">
        <v>401561400</v>
      </c>
      <c r="R36" s="9"/>
    </row>
    <row r="37" spans="1:21" ht="21.75" customHeight="1" x14ac:dyDescent="0.2">
      <c r="A37" s="8" t="s">
        <v>60</v>
      </c>
      <c r="C37" s="9">
        <v>4939000</v>
      </c>
      <c r="E37" s="9">
        <v>758991618</v>
      </c>
      <c r="G37" s="9">
        <f t="shared" si="1"/>
        <v>758991618</v>
      </c>
      <c r="I37" s="9">
        <v>0</v>
      </c>
      <c r="K37" s="9">
        <v>4939000</v>
      </c>
      <c r="M37" s="9">
        <v>758991618</v>
      </c>
      <c r="O37" s="9">
        <f t="shared" si="0"/>
        <v>363429019</v>
      </c>
      <c r="Q37" s="9">
        <v>395562599</v>
      </c>
      <c r="R37" s="9"/>
    </row>
    <row r="38" spans="1:21" ht="21.75" customHeight="1" x14ac:dyDescent="0.2">
      <c r="A38" s="8" t="s">
        <v>246</v>
      </c>
      <c r="C38" s="9">
        <v>0</v>
      </c>
      <c r="E38" s="9">
        <v>0</v>
      </c>
      <c r="G38" s="9">
        <f t="shared" si="1"/>
        <v>-392918755</v>
      </c>
      <c r="I38" s="9">
        <v>392918755</v>
      </c>
      <c r="K38" s="9">
        <v>3480000</v>
      </c>
      <c r="M38" s="9">
        <v>154344868</v>
      </c>
      <c r="O38" s="9">
        <f t="shared" si="0"/>
        <v>-337</v>
      </c>
      <c r="Q38" s="9">
        <v>154345205</v>
      </c>
      <c r="R38" s="9"/>
    </row>
    <row r="39" spans="1:21" ht="21.75" customHeight="1" x14ac:dyDescent="0.2">
      <c r="A39" s="8" t="s">
        <v>247</v>
      </c>
      <c r="C39" s="9">
        <v>0</v>
      </c>
      <c r="E39" s="9">
        <v>0</v>
      </c>
      <c r="G39" s="9">
        <f t="shared" si="1"/>
        <v>0</v>
      </c>
      <c r="I39" s="9">
        <v>0</v>
      </c>
      <c r="K39" s="9">
        <v>2300000</v>
      </c>
      <c r="M39" s="9">
        <v>58939230</v>
      </c>
      <c r="O39" s="9">
        <f t="shared" si="0"/>
        <v>-60770</v>
      </c>
      <c r="Q39" s="9">
        <v>59000000</v>
      </c>
      <c r="R39" s="9"/>
    </row>
    <row r="40" spans="1:21" ht="21.75" customHeight="1" x14ac:dyDescent="0.2">
      <c r="A40" s="8" t="s">
        <v>55</v>
      </c>
      <c r="C40" s="9">
        <v>0</v>
      </c>
      <c r="E40" s="9">
        <v>0</v>
      </c>
      <c r="G40" s="9">
        <f t="shared" si="1"/>
        <v>0</v>
      </c>
      <c r="I40" s="9">
        <v>0</v>
      </c>
      <c r="K40" s="9">
        <v>5970000</v>
      </c>
      <c r="M40" s="9">
        <v>194201362</v>
      </c>
      <c r="O40" s="9">
        <f t="shared" si="0"/>
        <v>178665876</v>
      </c>
      <c r="Q40" s="9">
        <v>15535486</v>
      </c>
      <c r="R40" s="9"/>
    </row>
    <row r="41" spans="1:21" ht="21.75" customHeight="1" x14ac:dyDescent="0.2">
      <c r="A41" s="8" t="s">
        <v>248</v>
      </c>
      <c r="C41" s="9">
        <v>0</v>
      </c>
      <c r="E41" s="9">
        <v>0</v>
      </c>
      <c r="G41" s="9">
        <f t="shared" si="1"/>
        <v>0</v>
      </c>
      <c r="I41" s="9">
        <v>0</v>
      </c>
      <c r="K41" s="9">
        <v>600000</v>
      </c>
      <c r="M41" s="9">
        <v>59889240</v>
      </c>
      <c r="O41" s="9">
        <f t="shared" si="0"/>
        <v>47938200</v>
      </c>
      <c r="Q41" s="9">
        <v>11951040</v>
      </c>
      <c r="R41" s="9"/>
    </row>
    <row r="42" spans="1:21" ht="21.75" customHeight="1" x14ac:dyDescent="0.2">
      <c r="A42" s="8" t="s">
        <v>56</v>
      </c>
      <c r="C42" s="9">
        <v>0</v>
      </c>
      <c r="E42" s="9">
        <v>0</v>
      </c>
      <c r="G42" s="9">
        <f t="shared" si="1"/>
        <v>0</v>
      </c>
      <c r="I42" s="9">
        <v>0</v>
      </c>
      <c r="K42" s="9">
        <v>115000</v>
      </c>
      <c r="M42" s="9">
        <v>1999461</v>
      </c>
      <c r="O42" s="9">
        <f t="shared" si="0"/>
        <v>1819812</v>
      </c>
      <c r="Q42" s="9">
        <v>179649</v>
      </c>
      <c r="R42" s="9"/>
    </row>
    <row r="43" spans="1:21" ht="21.75" customHeight="1" x14ac:dyDescent="0.2">
      <c r="A43" s="8" t="s">
        <v>249</v>
      </c>
      <c r="C43" s="9">
        <v>0</v>
      </c>
      <c r="E43" s="9">
        <v>0</v>
      </c>
      <c r="G43" s="9">
        <f t="shared" si="1"/>
        <v>0</v>
      </c>
      <c r="I43" s="9">
        <v>0</v>
      </c>
      <c r="K43" s="9">
        <v>1000</v>
      </c>
      <c r="M43" s="9">
        <v>5083973</v>
      </c>
      <c r="O43" s="9">
        <f t="shared" si="0"/>
        <v>5136695</v>
      </c>
      <c r="Q43" s="9">
        <v>-52722</v>
      </c>
      <c r="R43" s="9"/>
    </row>
    <row r="44" spans="1:21" ht="21.75" customHeight="1" x14ac:dyDescent="0.2">
      <c r="A44" s="8" t="s">
        <v>58</v>
      </c>
      <c r="C44" s="9">
        <v>0</v>
      </c>
      <c r="E44" s="9">
        <v>0</v>
      </c>
      <c r="G44" s="9">
        <f t="shared" si="1"/>
        <v>0</v>
      </c>
      <c r="I44" s="9">
        <v>0</v>
      </c>
      <c r="K44" s="9">
        <v>1000</v>
      </c>
      <c r="M44" s="9">
        <v>-22481607</v>
      </c>
      <c r="O44" s="9">
        <f t="shared" si="0"/>
        <v>-22181080</v>
      </c>
      <c r="Q44" s="9">
        <v>-300527</v>
      </c>
      <c r="R44" s="9"/>
    </row>
    <row r="45" spans="1:21" ht="21.75" customHeight="1" x14ac:dyDescent="0.2">
      <c r="A45" s="8" t="s">
        <v>65</v>
      </c>
      <c r="C45" s="9">
        <v>34000</v>
      </c>
      <c r="E45" s="9">
        <v>3254798</v>
      </c>
      <c r="G45" s="9">
        <f t="shared" si="1"/>
        <v>20420808</v>
      </c>
      <c r="I45" s="9">
        <v>-17166010</v>
      </c>
      <c r="K45" s="9">
        <v>34000</v>
      </c>
      <c r="M45" s="9">
        <v>3254798</v>
      </c>
      <c r="O45" s="9">
        <f t="shared" si="0"/>
        <v>13537099</v>
      </c>
      <c r="Q45" s="9">
        <v>-10282301</v>
      </c>
      <c r="R45" s="9"/>
    </row>
    <row r="46" spans="1:21" ht="21.75" customHeight="1" x14ac:dyDescent="0.2">
      <c r="A46" s="8" t="s">
        <v>47</v>
      </c>
      <c r="C46" s="9">
        <v>30000</v>
      </c>
      <c r="E46" s="9">
        <v>51722919</v>
      </c>
      <c r="G46" s="9">
        <f t="shared" si="1"/>
        <v>63214413</v>
      </c>
      <c r="I46" s="9">
        <v>-11491494</v>
      </c>
      <c r="K46" s="9">
        <v>81000</v>
      </c>
      <c r="M46" s="9">
        <v>136902103</v>
      </c>
      <c r="O46" s="9">
        <f t="shared" si="0"/>
        <v>174679854</v>
      </c>
      <c r="Q46" s="9">
        <v>-37777751</v>
      </c>
      <c r="R46" s="9"/>
    </row>
    <row r="47" spans="1:21" ht="21.75" customHeight="1" thickBot="1" x14ac:dyDescent="0.25">
      <c r="A47" s="15" t="s">
        <v>35</v>
      </c>
      <c r="C47" s="16">
        <f>SUM(C8:C46)</f>
        <v>1071731169</v>
      </c>
      <c r="E47" s="16">
        <f>SUM(E8:E46)</f>
        <v>1118554528177</v>
      </c>
      <c r="G47" s="16">
        <f>SUM(G8:G46)</f>
        <v>1034968203387</v>
      </c>
      <c r="I47" s="16">
        <f>SUM(I8:I46)</f>
        <v>83586324790</v>
      </c>
      <c r="K47" s="16">
        <f>SUM(K8:K46)</f>
        <v>889871202</v>
      </c>
      <c r="M47" s="16">
        <f>SUM(M8:M46)</f>
        <v>9506551347726</v>
      </c>
      <c r="O47" s="16">
        <f>SUM(O8:O46)</f>
        <v>9231673783247</v>
      </c>
      <c r="Q47" s="67">
        <f>SUM(Q8:R46)</f>
        <v>274877564479</v>
      </c>
      <c r="R47" s="67"/>
      <c r="T47" s="35">
        <f>'درآمد سرمایه گذاری در سهام'!S63</f>
        <v>133381860988</v>
      </c>
      <c r="U47" s="35">
        <f>Q47-T47</f>
        <v>141495703491</v>
      </c>
    </row>
    <row r="48" spans="1:21" x14ac:dyDescent="0.2">
      <c r="I48" s="35">
        <f>I47-'درآمد سرمایه گذاری در سهام'!H63</f>
        <v>13907787924</v>
      </c>
    </row>
    <row r="49" spans="9:9" x14ac:dyDescent="0.2">
      <c r="I49" s="35">
        <f>I48-'درآمد سرمایه گذاری در صندوق'!H21</f>
        <v>0</v>
      </c>
    </row>
  </sheetData>
  <mergeCells count="2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23:R23"/>
    <mergeCell ref="Q24:R24"/>
    <mergeCell ref="Q25:R25"/>
    <mergeCell ref="Q47:R47"/>
    <mergeCell ref="Q18:R18"/>
    <mergeCell ref="Q19:R19"/>
    <mergeCell ref="Q20:R20"/>
    <mergeCell ref="Q21:R21"/>
    <mergeCell ref="Q22:R22"/>
  </mergeCells>
  <pageMargins left="0.39" right="0.39" top="0.39" bottom="0.39" header="0" footer="0"/>
  <pageSetup paperSize="9" scale="4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51"/>
  <sheetViews>
    <sheetView rightToLeft="1" view="pageBreakPreview" topLeftCell="A13" zoomScale="60" zoomScaleNormal="100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5.42578125" customWidth="1"/>
    <col min="12" max="12" width="1.28515625" customWidth="1"/>
    <col min="13" max="13" width="16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23.85546875" customWidth="1"/>
    <col min="26" max="26" width="0.28515625" customWidth="1"/>
  </cols>
  <sheetData>
    <row r="1" spans="1:25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spans="1:25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spans="1:25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spans="1:25" ht="7.35" customHeight="1" x14ac:dyDescent="0.2"/>
    <row r="5" spans="1:25" ht="14.45" customHeight="1" x14ac:dyDescent="0.2">
      <c r="A5" s="64" t="s">
        <v>186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7.35" customHeight="1" x14ac:dyDescent="0.2"/>
    <row r="7" spans="1:25" ht="14.45" customHeight="1" x14ac:dyDescent="0.2">
      <c r="E7" s="60" t="s">
        <v>138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Y7" s="2" t="s">
        <v>139</v>
      </c>
    </row>
    <row r="8" spans="1:25" ht="29.1" customHeight="1" x14ac:dyDescent="0.2">
      <c r="A8" s="2" t="s">
        <v>187</v>
      </c>
      <c r="C8" s="2" t="s">
        <v>188</v>
      </c>
      <c r="E8" s="19" t="s">
        <v>40</v>
      </c>
      <c r="F8" s="3"/>
      <c r="G8" s="19" t="s">
        <v>13</v>
      </c>
      <c r="H8" s="3"/>
      <c r="I8" s="19" t="s">
        <v>39</v>
      </c>
      <c r="J8" s="3"/>
      <c r="K8" s="19" t="s">
        <v>189</v>
      </c>
      <c r="L8" s="3"/>
      <c r="M8" s="19" t="s">
        <v>190</v>
      </c>
      <c r="N8" s="3"/>
      <c r="O8" s="19" t="s">
        <v>191</v>
      </c>
      <c r="P8" s="3"/>
      <c r="Q8" s="19" t="s">
        <v>192</v>
      </c>
      <c r="R8" s="3"/>
      <c r="S8" s="19" t="s">
        <v>193</v>
      </c>
      <c r="T8" s="3"/>
      <c r="U8" s="19" t="s">
        <v>194</v>
      </c>
      <c r="V8" s="3"/>
      <c r="W8" s="19" t="s">
        <v>195</v>
      </c>
      <c r="Y8" s="19" t="s">
        <v>195</v>
      </c>
    </row>
    <row r="9" spans="1:25" ht="21.75" customHeight="1" x14ac:dyDescent="0.2">
      <c r="A9" s="5" t="s">
        <v>196</v>
      </c>
      <c r="C9" s="5" t="s">
        <v>197</v>
      </c>
      <c r="E9" s="5" t="s">
        <v>198</v>
      </c>
      <c r="G9" s="6">
        <v>1000000</v>
      </c>
      <c r="I9" s="6">
        <v>1300</v>
      </c>
      <c r="K9" s="6">
        <v>1300000000</v>
      </c>
      <c r="M9" s="6">
        <v>1864907676</v>
      </c>
      <c r="O9" s="6">
        <v>0</v>
      </c>
      <c r="Q9" s="6">
        <v>1326000</v>
      </c>
      <c r="S9" s="6">
        <v>0</v>
      </c>
      <c r="U9" s="6">
        <v>59453433</v>
      </c>
      <c r="W9" s="6">
        <v>563581676</v>
      </c>
      <c r="Y9" s="6">
        <v>787592222.5</v>
      </c>
    </row>
    <row r="10" spans="1:25" ht="21.75" customHeight="1" x14ac:dyDescent="0.2">
      <c r="A10" s="8" t="s">
        <v>196</v>
      </c>
      <c r="C10" s="8" t="s">
        <v>197</v>
      </c>
      <c r="E10" s="8" t="s">
        <v>199</v>
      </c>
      <c r="G10" s="9">
        <v>100000</v>
      </c>
      <c r="I10" s="9">
        <v>1300</v>
      </c>
      <c r="K10" s="9">
        <v>130000000</v>
      </c>
      <c r="M10" s="9">
        <v>186490768</v>
      </c>
      <c r="O10" s="9">
        <v>0</v>
      </c>
      <c r="Q10" s="9">
        <v>132600</v>
      </c>
      <c r="S10" s="9">
        <v>0</v>
      </c>
      <c r="U10" s="9">
        <v>59453433</v>
      </c>
      <c r="W10" s="9">
        <v>56358168</v>
      </c>
      <c r="Y10" s="9">
        <v>787592222.5</v>
      </c>
    </row>
    <row r="11" spans="1:25" ht="21.75" customHeight="1" x14ac:dyDescent="0.2">
      <c r="A11" s="8" t="s">
        <v>196</v>
      </c>
      <c r="C11" s="8" t="s">
        <v>197</v>
      </c>
      <c r="E11" s="8" t="s">
        <v>171</v>
      </c>
      <c r="G11" s="9">
        <v>1001000</v>
      </c>
      <c r="I11" s="9">
        <v>1299.9849999999999</v>
      </c>
      <c r="K11" s="9">
        <v>1301284985</v>
      </c>
      <c r="M11" s="9">
        <v>1866772584</v>
      </c>
      <c r="O11" s="9">
        <v>0</v>
      </c>
      <c r="Q11" s="9">
        <v>1327308</v>
      </c>
      <c r="S11" s="9">
        <v>0</v>
      </c>
      <c r="U11" s="9">
        <v>59453433</v>
      </c>
      <c r="W11" s="9">
        <v>564160291</v>
      </c>
      <c r="Y11" s="9">
        <v>787592222.5</v>
      </c>
    </row>
    <row r="12" spans="1:25" ht="21.75" customHeight="1" x14ac:dyDescent="0.2">
      <c r="A12" s="8" t="s">
        <v>196</v>
      </c>
      <c r="C12" s="8" t="s">
        <v>197</v>
      </c>
      <c r="E12" s="8" t="s">
        <v>200</v>
      </c>
      <c r="G12" s="9">
        <v>10000</v>
      </c>
      <c r="I12" s="9">
        <v>1150</v>
      </c>
      <c r="K12" s="9">
        <v>11500000</v>
      </c>
      <c r="M12" s="9">
        <v>18649077</v>
      </c>
      <c r="O12" s="9">
        <v>0</v>
      </c>
      <c r="Q12" s="9">
        <v>11730</v>
      </c>
      <c r="S12" s="9">
        <v>0</v>
      </c>
      <c r="U12" s="9">
        <v>59453433</v>
      </c>
      <c r="W12" s="9">
        <v>7137347</v>
      </c>
      <c r="Y12" s="9">
        <v>787592222.5</v>
      </c>
    </row>
    <row r="13" spans="1:25" ht="21.75" customHeight="1" x14ac:dyDescent="0.2">
      <c r="A13" s="8" t="s">
        <v>196</v>
      </c>
      <c r="C13" s="8" t="s">
        <v>201</v>
      </c>
      <c r="E13" s="8" t="s">
        <v>202</v>
      </c>
      <c r="G13" s="9">
        <v>1000000</v>
      </c>
      <c r="I13" s="9">
        <v>50</v>
      </c>
      <c r="K13" s="9">
        <v>50000000</v>
      </c>
      <c r="M13" s="9">
        <v>545093316</v>
      </c>
      <c r="O13" s="9">
        <v>0</v>
      </c>
      <c r="Q13" s="9">
        <v>51000</v>
      </c>
      <c r="S13" s="9">
        <v>0</v>
      </c>
      <c r="U13" s="9">
        <v>6529897</v>
      </c>
      <c r="W13" s="9">
        <v>495042316</v>
      </c>
      <c r="Y13" s="9">
        <v>39235236</v>
      </c>
    </row>
    <row r="14" spans="1:25" ht="21.75" customHeight="1" x14ac:dyDescent="0.2">
      <c r="A14" s="8" t="s">
        <v>196</v>
      </c>
      <c r="C14" s="8" t="s">
        <v>201</v>
      </c>
      <c r="E14" s="8" t="s">
        <v>171</v>
      </c>
      <c r="G14" s="9">
        <v>445000</v>
      </c>
      <c r="I14" s="9">
        <v>78.314599999999999</v>
      </c>
      <c r="K14" s="9">
        <v>34849997</v>
      </c>
      <c r="M14" s="9">
        <v>242566526</v>
      </c>
      <c r="O14" s="9">
        <v>0</v>
      </c>
      <c r="Q14" s="9">
        <v>35547</v>
      </c>
      <c r="S14" s="9">
        <v>0</v>
      </c>
      <c r="U14" s="9">
        <v>6529897</v>
      </c>
      <c r="W14" s="9">
        <v>207680982</v>
      </c>
      <c r="Y14" s="9">
        <v>39235236</v>
      </c>
    </row>
    <row r="15" spans="1:25" ht="21.75" customHeight="1" x14ac:dyDescent="0.2">
      <c r="A15" s="8" t="s">
        <v>196</v>
      </c>
      <c r="C15" s="8" t="s">
        <v>201</v>
      </c>
      <c r="E15" s="8" t="s">
        <v>200</v>
      </c>
      <c r="G15" s="9">
        <v>415000</v>
      </c>
      <c r="I15" s="9">
        <v>30</v>
      </c>
      <c r="K15" s="9">
        <v>12450000</v>
      </c>
      <c r="M15" s="9">
        <v>226213727</v>
      </c>
      <c r="O15" s="9">
        <v>0</v>
      </c>
      <c r="Q15" s="9">
        <v>12699</v>
      </c>
      <c r="S15" s="9">
        <v>0</v>
      </c>
      <c r="U15" s="9">
        <v>6529897</v>
      </c>
      <c r="W15" s="9">
        <v>213751028</v>
      </c>
      <c r="Y15" s="9">
        <v>39235236</v>
      </c>
    </row>
    <row r="16" spans="1:25" ht="21.75" customHeight="1" x14ac:dyDescent="0.2">
      <c r="A16" s="8" t="s">
        <v>196</v>
      </c>
      <c r="C16" s="8" t="s">
        <v>203</v>
      </c>
      <c r="E16" s="8" t="s">
        <v>171</v>
      </c>
      <c r="G16" s="9">
        <v>30000</v>
      </c>
      <c r="I16" s="9">
        <v>2105</v>
      </c>
      <c r="K16" s="9">
        <v>63150000</v>
      </c>
      <c r="M16" s="9">
        <v>63310714</v>
      </c>
      <c r="O16" s="9">
        <v>0</v>
      </c>
      <c r="Q16" s="9">
        <v>64413</v>
      </c>
      <c r="S16" s="9">
        <v>0</v>
      </c>
      <c r="U16" s="9">
        <v>11523382</v>
      </c>
      <c r="W16" s="9">
        <v>96301</v>
      </c>
      <c r="Y16" s="9">
        <v>-39116431</v>
      </c>
    </row>
    <row r="17" spans="1:25" ht="21.75" customHeight="1" x14ac:dyDescent="0.2">
      <c r="A17" s="8" t="s">
        <v>196</v>
      </c>
      <c r="C17" s="8" t="s">
        <v>204</v>
      </c>
      <c r="E17" s="8" t="s">
        <v>205</v>
      </c>
      <c r="G17" s="9">
        <v>15000</v>
      </c>
      <c r="I17" s="9">
        <v>30</v>
      </c>
      <c r="K17" s="9">
        <v>450000</v>
      </c>
      <c r="M17" s="9">
        <v>14264093</v>
      </c>
      <c r="O17" s="9">
        <v>0</v>
      </c>
      <c r="Q17" s="9">
        <v>459</v>
      </c>
      <c r="S17" s="9">
        <v>0</v>
      </c>
      <c r="U17" s="9">
        <v>30359030</v>
      </c>
      <c r="W17" s="9">
        <v>13813634</v>
      </c>
      <c r="Y17" s="9">
        <v>170882950</v>
      </c>
    </row>
    <row r="18" spans="1:25" ht="21.75" customHeight="1" x14ac:dyDescent="0.2">
      <c r="A18" s="8" t="s">
        <v>196</v>
      </c>
      <c r="C18" s="8" t="s">
        <v>204</v>
      </c>
      <c r="E18" s="8" t="s">
        <v>167</v>
      </c>
      <c r="G18" s="9">
        <v>380000</v>
      </c>
      <c r="I18" s="9">
        <v>500.73680000000002</v>
      </c>
      <c r="K18" s="9">
        <v>190279984</v>
      </c>
      <c r="M18" s="9">
        <v>361357018</v>
      </c>
      <c r="O18" s="9">
        <v>0</v>
      </c>
      <c r="Q18" s="9">
        <v>194084</v>
      </c>
      <c r="S18" s="9">
        <v>0</v>
      </c>
      <c r="U18" s="9">
        <v>30359030</v>
      </c>
      <c r="W18" s="9">
        <v>170882950</v>
      </c>
      <c r="Y18" s="9">
        <v>170882950</v>
      </c>
    </row>
    <row r="19" spans="1:25" ht="21.75" customHeight="1" x14ac:dyDescent="0.2">
      <c r="A19" s="8" t="s">
        <v>196</v>
      </c>
      <c r="C19" s="8" t="s">
        <v>204</v>
      </c>
      <c r="E19" s="8" t="s">
        <v>171</v>
      </c>
      <c r="G19" s="9">
        <v>2004000</v>
      </c>
      <c r="I19" s="9">
        <v>443.64269999999999</v>
      </c>
      <c r="K19" s="9">
        <v>889059970.79999995</v>
      </c>
      <c r="M19" s="9">
        <v>1905682808</v>
      </c>
      <c r="O19" s="9">
        <v>0</v>
      </c>
      <c r="Q19" s="9">
        <v>906839</v>
      </c>
      <c r="S19" s="9">
        <v>0</v>
      </c>
      <c r="U19" s="9">
        <v>30359030</v>
      </c>
      <c r="W19" s="9">
        <v>1015715998.2</v>
      </c>
      <c r="Y19" s="9">
        <v>170882950</v>
      </c>
    </row>
    <row r="20" spans="1:25" ht="21.75" customHeight="1" x14ac:dyDescent="0.2">
      <c r="A20" s="8" t="s">
        <v>196</v>
      </c>
      <c r="C20" s="8" t="s">
        <v>204</v>
      </c>
      <c r="E20" s="8" t="s">
        <v>200</v>
      </c>
      <c r="G20" s="9">
        <v>1191000</v>
      </c>
      <c r="I20" s="9">
        <v>108.3963</v>
      </c>
      <c r="K20" s="9">
        <v>129099993.3</v>
      </c>
      <c r="M20" s="9">
        <v>1132568973</v>
      </c>
      <c r="O20" s="9">
        <v>0</v>
      </c>
      <c r="Q20" s="9">
        <v>131682</v>
      </c>
      <c r="S20" s="9">
        <v>0</v>
      </c>
      <c r="U20" s="9">
        <v>30359030</v>
      </c>
      <c r="W20" s="9">
        <v>1003337297.7</v>
      </c>
      <c r="Y20" s="9">
        <v>170882950</v>
      </c>
    </row>
    <row r="21" spans="1:25" ht="21.75" customHeight="1" x14ac:dyDescent="0.2">
      <c r="A21" s="8" t="s">
        <v>196</v>
      </c>
      <c r="C21" s="8" t="s">
        <v>197</v>
      </c>
      <c r="E21" s="8" t="s">
        <v>206</v>
      </c>
      <c r="G21" s="9">
        <v>1010000</v>
      </c>
      <c r="I21" s="9">
        <v>1132.7129</v>
      </c>
      <c r="K21" s="9">
        <v>1144040029</v>
      </c>
      <c r="M21" s="9">
        <v>1927100168</v>
      </c>
      <c r="O21" s="9">
        <v>0</v>
      </c>
      <c r="Q21" s="9">
        <v>1166917</v>
      </c>
      <c r="S21" s="9">
        <v>0</v>
      </c>
      <c r="U21" s="9">
        <v>59453433</v>
      </c>
      <c r="W21" s="9">
        <v>781893222</v>
      </c>
      <c r="Y21" s="9">
        <v>787592222.5</v>
      </c>
    </row>
    <row r="22" spans="1:25" ht="21.75" customHeight="1" x14ac:dyDescent="0.2">
      <c r="A22" s="8" t="s">
        <v>196</v>
      </c>
      <c r="C22" s="8" t="s">
        <v>197</v>
      </c>
      <c r="E22" s="8" t="s">
        <v>167</v>
      </c>
      <c r="G22" s="9">
        <v>100000</v>
      </c>
      <c r="I22" s="9">
        <v>1300</v>
      </c>
      <c r="K22" s="9">
        <v>130000000</v>
      </c>
      <c r="M22" s="9">
        <v>186490768</v>
      </c>
      <c r="O22" s="9">
        <v>0</v>
      </c>
      <c r="Q22" s="9">
        <v>132600</v>
      </c>
      <c r="S22" s="9">
        <v>0</v>
      </c>
      <c r="U22" s="9">
        <v>59453433</v>
      </c>
      <c r="W22" s="9">
        <v>56358168</v>
      </c>
      <c r="Y22" s="9">
        <v>787592222.5</v>
      </c>
    </row>
    <row r="23" spans="1:25" ht="21.75" customHeight="1" x14ac:dyDescent="0.2">
      <c r="A23" s="8" t="s">
        <v>207</v>
      </c>
      <c r="C23" s="8" t="s">
        <v>208</v>
      </c>
      <c r="E23" s="8" t="s">
        <v>209</v>
      </c>
      <c r="G23" s="9">
        <v>34000</v>
      </c>
      <c r="I23" s="9">
        <v>600</v>
      </c>
      <c r="K23" s="9">
        <v>20400000</v>
      </c>
      <c r="M23" s="9">
        <v>10138507</v>
      </c>
      <c r="O23" s="9">
        <v>0</v>
      </c>
      <c r="Q23" s="9">
        <v>20808</v>
      </c>
      <c r="S23" s="9">
        <v>0</v>
      </c>
      <c r="U23" s="9">
        <v>6862901</v>
      </c>
      <c r="W23" s="9">
        <v>-10282301</v>
      </c>
      <c r="Y23" s="9">
        <v>-10282301</v>
      </c>
    </row>
    <row r="24" spans="1:25" ht="21.75" customHeight="1" x14ac:dyDescent="0.2">
      <c r="A24" s="8" t="s">
        <v>207</v>
      </c>
      <c r="C24" s="8" t="s">
        <v>210</v>
      </c>
      <c r="E24" s="8" t="s">
        <v>200</v>
      </c>
      <c r="G24" s="9">
        <v>4939000</v>
      </c>
      <c r="I24" s="9">
        <v>74.043300000000002</v>
      </c>
      <c r="K24" s="9">
        <v>365699858.69999999</v>
      </c>
      <c r="M24" s="9">
        <v>761635462</v>
      </c>
      <c r="O24" s="9">
        <v>0</v>
      </c>
      <c r="Q24" s="9">
        <v>373004</v>
      </c>
      <c r="S24" s="9">
        <v>0</v>
      </c>
      <c r="U24" s="9">
        <v>2270840</v>
      </c>
      <c r="W24" s="9">
        <v>395562599.30000001</v>
      </c>
      <c r="Y24" s="9">
        <v>395562599.30000001</v>
      </c>
    </row>
    <row r="25" spans="1:25" ht="21.75" customHeight="1" x14ac:dyDescent="0.2">
      <c r="A25" s="8" t="s">
        <v>196</v>
      </c>
      <c r="C25" s="8" t="s">
        <v>211</v>
      </c>
      <c r="G25" s="9">
        <v>0</v>
      </c>
      <c r="I25" s="9">
        <v>0</v>
      </c>
      <c r="K25" s="9">
        <v>0</v>
      </c>
      <c r="M25" s="9">
        <v>0</v>
      </c>
      <c r="O25" s="9">
        <v>0</v>
      </c>
      <c r="Q25" s="9">
        <v>0</v>
      </c>
      <c r="S25" s="9">
        <v>0</v>
      </c>
      <c r="U25" s="9">
        <v>0</v>
      </c>
      <c r="W25" s="9">
        <v>0</v>
      </c>
      <c r="Y25" s="9">
        <v>11951040</v>
      </c>
    </row>
    <row r="26" spans="1:25" ht="21.75" customHeight="1" x14ac:dyDescent="0.2">
      <c r="A26" s="8" t="s">
        <v>196</v>
      </c>
      <c r="C26" s="8" t="s">
        <v>212</v>
      </c>
      <c r="G26" s="9">
        <v>0</v>
      </c>
      <c r="I26" s="9">
        <v>0</v>
      </c>
      <c r="K26" s="9">
        <v>0</v>
      </c>
      <c r="M26" s="9">
        <v>0</v>
      </c>
      <c r="O26" s="9">
        <v>0</v>
      </c>
      <c r="Q26" s="9">
        <v>0</v>
      </c>
      <c r="S26" s="9">
        <v>0</v>
      </c>
      <c r="U26" s="9">
        <v>0</v>
      </c>
      <c r="W26" s="9">
        <v>0</v>
      </c>
      <c r="Y26" s="9">
        <v>-300527</v>
      </c>
    </row>
    <row r="27" spans="1:25" ht="21.75" customHeight="1" x14ac:dyDescent="0.2">
      <c r="A27" s="8" t="s">
        <v>196</v>
      </c>
      <c r="C27" s="8" t="s">
        <v>213</v>
      </c>
      <c r="G27" s="9">
        <v>0</v>
      </c>
      <c r="I27" s="9">
        <v>0</v>
      </c>
      <c r="K27" s="9">
        <v>0</v>
      </c>
      <c r="M27" s="9">
        <v>0</v>
      </c>
      <c r="O27" s="9">
        <v>0</v>
      </c>
      <c r="Q27" s="9">
        <v>0</v>
      </c>
      <c r="S27" s="9">
        <v>0</v>
      </c>
      <c r="U27" s="9">
        <v>0</v>
      </c>
      <c r="W27" s="9">
        <v>0</v>
      </c>
      <c r="Y27" s="9">
        <v>5204517</v>
      </c>
    </row>
    <row r="28" spans="1:25" ht="21.75" customHeight="1" x14ac:dyDescent="0.2">
      <c r="A28" s="8" t="s">
        <v>196</v>
      </c>
      <c r="C28" s="8" t="s">
        <v>213</v>
      </c>
      <c r="G28" s="9">
        <v>0</v>
      </c>
      <c r="I28" s="9">
        <v>0</v>
      </c>
      <c r="K28" s="9">
        <v>0</v>
      </c>
      <c r="M28" s="9">
        <v>0</v>
      </c>
      <c r="O28" s="9">
        <v>0</v>
      </c>
      <c r="Q28" s="9">
        <v>0</v>
      </c>
      <c r="S28" s="9">
        <v>0</v>
      </c>
      <c r="U28" s="9">
        <v>0</v>
      </c>
      <c r="W28" s="9">
        <v>0</v>
      </c>
      <c r="Y28" s="9">
        <v>10330969</v>
      </c>
    </row>
    <row r="29" spans="1:25" ht="21.75" customHeight="1" x14ac:dyDescent="0.2">
      <c r="A29" s="8" t="s">
        <v>196</v>
      </c>
      <c r="C29" s="8" t="s">
        <v>214</v>
      </c>
      <c r="G29" s="9">
        <v>0</v>
      </c>
      <c r="I29" s="9">
        <v>0</v>
      </c>
      <c r="K29" s="9">
        <v>0</v>
      </c>
      <c r="M29" s="9">
        <v>0</v>
      </c>
      <c r="O29" s="9">
        <v>0</v>
      </c>
      <c r="Q29" s="9">
        <v>0</v>
      </c>
      <c r="S29" s="9">
        <v>0</v>
      </c>
      <c r="U29" s="9">
        <v>0</v>
      </c>
      <c r="W29" s="9">
        <v>0</v>
      </c>
      <c r="Y29" s="9">
        <v>179649</v>
      </c>
    </row>
    <row r="30" spans="1:25" ht="21.75" customHeight="1" x14ac:dyDescent="0.2">
      <c r="A30" s="8" t="s">
        <v>196</v>
      </c>
      <c r="C30" s="8" t="s">
        <v>197</v>
      </c>
      <c r="G30" s="9">
        <v>0</v>
      </c>
      <c r="I30" s="9">
        <v>0</v>
      </c>
      <c r="K30" s="9">
        <v>0</v>
      </c>
      <c r="M30" s="9">
        <v>0</v>
      </c>
      <c r="O30" s="9">
        <v>0</v>
      </c>
      <c r="Q30" s="9">
        <v>0</v>
      </c>
      <c r="S30" s="9">
        <v>0</v>
      </c>
      <c r="U30" s="9">
        <v>0</v>
      </c>
      <c r="W30" s="9">
        <v>0</v>
      </c>
      <c r="Y30" s="9">
        <v>32281640233</v>
      </c>
    </row>
    <row r="31" spans="1:25" ht="21.75" customHeight="1" x14ac:dyDescent="0.2">
      <c r="A31" s="8" t="s">
        <v>207</v>
      </c>
      <c r="C31" s="8" t="s">
        <v>215</v>
      </c>
      <c r="G31" s="9">
        <v>0</v>
      </c>
      <c r="I31" s="9">
        <v>0</v>
      </c>
      <c r="K31" s="9">
        <v>0</v>
      </c>
      <c r="M31" s="9">
        <v>0</v>
      </c>
      <c r="O31" s="9">
        <v>0</v>
      </c>
      <c r="Q31" s="9">
        <v>0</v>
      </c>
      <c r="S31" s="9">
        <v>0</v>
      </c>
      <c r="U31" s="9">
        <v>0</v>
      </c>
      <c r="W31" s="9">
        <v>0</v>
      </c>
      <c r="Y31" s="9">
        <v>-3424382</v>
      </c>
    </row>
    <row r="32" spans="1:25" ht="21.75" customHeight="1" x14ac:dyDescent="0.2">
      <c r="A32" s="8" t="s">
        <v>207</v>
      </c>
      <c r="C32" s="8" t="s">
        <v>215</v>
      </c>
      <c r="G32" s="9">
        <v>0</v>
      </c>
      <c r="I32" s="9">
        <v>0</v>
      </c>
      <c r="K32" s="9">
        <v>0</v>
      </c>
      <c r="M32" s="9">
        <v>0</v>
      </c>
      <c r="O32" s="9">
        <v>0</v>
      </c>
      <c r="Q32" s="9">
        <v>0</v>
      </c>
      <c r="S32" s="9">
        <v>0</v>
      </c>
      <c r="U32" s="9">
        <v>0</v>
      </c>
      <c r="W32" s="9">
        <v>0</v>
      </c>
      <c r="Y32" s="9">
        <v>-501520</v>
      </c>
    </row>
    <row r="33" spans="1:25" ht="21.75" customHeight="1" x14ac:dyDescent="0.2">
      <c r="A33" s="8" t="s">
        <v>207</v>
      </c>
      <c r="C33" s="8" t="s">
        <v>215</v>
      </c>
      <c r="G33" s="9">
        <v>0</v>
      </c>
      <c r="I33" s="9">
        <v>0</v>
      </c>
      <c r="K33" s="9">
        <v>0</v>
      </c>
      <c r="M33" s="9">
        <v>0</v>
      </c>
      <c r="O33" s="9">
        <v>0</v>
      </c>
      <c r="Q33" s="9">
        <v>0</v>
      </c>
      <c r="S33" s="9">
        <v>0</v>
      </c>
      <c r="U33" s="9">
        <v>0</v>
      </c>
      <c r="W33" s="9">
        <v>0</v>
      </c>
      <c r="Y33" s="9">
        <v>15156906125</v>
      </c>
    </row>
    <row r="34" spans="1:25" ht="21.75" customHeight="1" x14ac:dyDescent="0.2">
      <c r="A34" s="8" t="s">
        <v>207</v>
      </c>
      <c r="C34" s="8" t="s">
        <v>216</v>
      </c>
      <c r="G34" s="9">
        <v>0</v>
      </c>
      <c r="I34" s="9">
        <v>0</v>
      </c>
      <c r="K34" s="9">
        <v>0</v>
      </c>
      <c r="M34" s="9">
        <v>0</v>
      </c>
      <c r="O34" s="9">
        <v>0</v>
      </c>
      <c r="Q34" s="9">
        <v>0</v>
      </c>
      <c r="S34" s="9">
        <v>0</v>
      </c>
      <c r="U34" s="9">
        <v>0</v>
      </c>
      <c r="W34" s="9">
        <v>0</v>
      </c>
      <c r="Y34" s="9">
        <v>679699188</v>
      </c>
    </row>
    <row r="35" spans="1:25" ht="21.75" customHeight="1" x14ac:dyDescent="0.2">
      <c r="A35" s="8" t="s">
        <v>207</v>
      </c>
      <c r="C35" s="8" t="s">
        <v>217</v>
      </c>
      <c r="G35" s="9">
        <v>0</v>
      </c>
      <c r="I35" s="9">
        <v>0</v>
      </c>
      <c r="K35" s="9">
        <v>0</v>
      </c>
      <c r="M35" s="9">
        <v>0</v>
      </c>
      <c r="O35" s="9">
        <v>0</v>
      </c>
      <c r="Q35" s="9">
        <v>0</v>
      </c>
      <c r="S35" s="9">
        <v>0</v>
      </c>
      <c r="U35" s="9">
        <v>0</v>
      </c>
      <c r="W35" s="9">
        <v>0</v>
      </c>
      <c r="Y35" s="9">
        <v>269026098</v>
      </c>
    </row>
    <row r="36" spans="1:25" ht="21.75" customHeight="1" x14ac:dyDescent="0.2">
      <c r="A36" s="8" t="s">
        <v>207</v>
      </c>
      <c r="C36" s="8" t="s">
        <v>217</v>
      </c>
      <c r="G36" s="9">
        <v>0</v>
      </c>
      <c r="I36" s="9">
        <v>0</v>
      </c>
      <c r="K36" s="9">
        <v>0</v>
      </c>
      <c r="M36" s="9">
        <v>0</v>
      </c>
      <c r="O36" s="9">
        <v>0</v>
      </c>
      <c r="Q36" s="9">
        <v>0</v>
      </c>
      <c r="S36" s="9">
        <v>0</v>
      </c>
      <c r="U36" s="9">
        <v>0</v>
      </c>
      <c r="W36" s="9">
        <v>0</v>
      </c>
      <c r="Y36" s="9">
        <v>9113253</v>
      </c>
    </row>
    <row r="37" spans="1:25" ht="21.75" customHeight="1" x14ac:dyDescent="0.2">
      <c r="A37" s="8" t="s">
        <v>207</v>
      </c>
      <c r="C37" s="8" t="s">
        <v>217</v>
      </c>
      <c r="G37" s="9">
        <v>0</v>
      </c>
      <c r="I37" s="9">
        <v>0</v>
      </c>
      <c r="K37" s="9">
        <v>0</v>
      </c>
      <c r="M37" s="9">
        <v>0</v>
      </c>
      <c r="O37" s="9">
        <v>0</v>
      </c>
      <c r="Q37" s="9">
        <v>0</v>
      </c>
      <c r="S37" s="9">
        <v>0</v>
      </c>
      <c r="U37" s="9">
        <v>0</v>
      </c>
      <c r="W37" s="9">
        <v>0</v>
      </c>
      <c r="Y37" s="9">
        <v>140202313</v>
      </c>
    </row>
    <row r="38" spans="1:25" ht="21.75" customHeight="1" x14ac:dyDescent="0.2">
      <c r="A38" s="8" t="s">
        <v>207</v>
      </c>
      <c r="C38" s="8" t="s">
        <v>217</v>
      </c>
      <c r="G38" s="9">
        <v>0</v>
      </c>
      <c r="I38" s="9">
        <v>0</v>
      </c>
      <c r="K38" s="9">
        <v>0</v>
      </c>
      <c r="M38" s="9">
        <v>0</v>
      </c>
      <c r="O38" s="9">
        <v>0</v>
      </c>
      <c r="Q38" s="9">
        <v>0</v>
      </c>
      <c r="S38" s="9">
        <v>0</v>
      </c>
      <c r="U38" s="9">
        <v>0</v>
      </c>
      <c r="W38" s="9">
        <v>0</v>
      </c>
      <c r="Y38" s="9">
        <v>255382</v>
      </c>
    </row>
    <row r="39" spans="1:25" ht="21.75" customHeight="1" x14ac:dyDescent="0.2">
      <c r="A39" s="8" t="s">
        <v>207</v>
      </c>
      <c r="C39" s="8" t="s">
        <v>217</v>
      </c>
      <c r="G39" s="9">
        <v>0</v>
      </c>
      <c r="I39" s="9">
        <v>0</v>
      </c>
      <c r="K39" s="9">
        <v>0</v>
      </c>
      <c r="M39" s="9">
        <v>0</v>
      </c>
      <c r="O39" s="9">
        <v>0</v>
      </c>
      <c r="Q39" s="9">
        <v>0</v>
      </c>
      <c r="S39" s="9">
        <v>0</v>
      </c>
      <c r="U39" s="9">
        <v>0</v>
      </c>
      <c r="W39" s="9">
        <v>0</v>
      </c>
      <c r="Y39" s="9">
        <v>1874853076</v>
      </c>
    </row>
    <row r="40" spans="1:25" ht="21.75" customHeight="1" x14ac:dyDescent="0.2">
      <c r="A40" s="8" t="s">
        <v>207</v>
      </c>
      <c r="C40" s="8" t="s">
        <v>218</v>
      </c>
      <c r="G40" s="9">
        <v>0</v>
      </c>
      <c r="I40" s="9">
        <v>0</v>
      </c>
      <c r="K40" s="9">
        <v>0</v>
      </c>
      <c r="M40" s="9">
        <v>0</v>
      </c>
      <c r="O40" s="9">
        <v>0</v>
      </c>
      <c r="Q40" s="9">
        <v>0</v>
      </c>
      <c r="S40" s="9">
        <v>0</v>
      </c>
      <c r="U40" s="9">
        <v>0</v>
      </c>
      <c r="W40" s="9">
        <v>0</v>
      </c>
      <c r="Y40" s="9">
        <v>6401878731</v>
      </c>
    </row>
    <row r="41" spans="1:25" ht="21.75" customHeight="1" x14ac:dyDescent="0.2">
      <c r="A41" s="8" t="s">
        <v>207</v>
      </c>
      <c r="C41" s="8" t="s">
        <v>219</v>
      </c>
      <c r="G41" s="9">
        <v>0</v>
      </c>
      <c r="I41" s="9">
        <v>0</v>
      </c>
      <c r="K41" s="9">
        <v>0</v>
      </c>
      <c r="M41" s="9">
        <v>0</v>
      </c>
      <c r="O41" s="9">
        <v>0</v>
      </c>
      <c r="Q41" s="9">
        <v>0</v>
      </c>
      <c r="S41" s="9">
        <v>0</v>
      </c>
      <c r="U41" s="9">
        <v>0</v>
      </c>
      <c r="W41" s="9">
        <v>0</v>
      </c>
      <c r="Y41" s="9">
        <v>1138772736</v>
      </c>
    </row>
    <row r="42" spans="1:25" ht="21.75" customHeight="1" x14ac:dyDescent="0.2">
      <c r="A42" s="8" t="s">
        <v>207</v>
      </c>
      <c r="C42" s="8" t="s">
        <v>219</v>
      </c>
      <c r="G42" s="9">
        <v>0</v>
      </c>
      <c r="I42" s="9">
        <v>0</v>
      </c>
      <c r="K42" s="9">
        <v>0</v>
      </c>
      <c r="M42" s="9">
        <v>0</v>
      </c>
      <c r="O42" s="9">
        <v>0</v>
      </c>
      <c r="Q42" s="9">
        <v>0</v>
      </c>
      <c r="S42" s="9">
        <v>0</v>
      </c>
      <c r="U42" s="9">
        <v>0</v>
      </c>
      <c r="W42" s="9">
        <v>0</v>
      </c>
      <c r="Y42" s="9">
        <v>3672906664</v>
      </c>
    </row>
    <row r="43" spans="1:25" ht="21.75" customHeight="1" x14ac:dyDescent="0.2">
      <c r="A43" s="8" t="s">
        <v>207</v>
      </c>
      <c r="C43" s="8" t="s">
        <v>220</v>
      </c>
      <c r="G43" s="9">
        <v>0</v>
      </c>
      <c r="I43" s="9">
        <v>0</v>
      </c>
      <c r="K43" s="9">
        <v>0</v>
      </c>
      <c r="M43" s="9">
        <v>0</v>
      </c>
      <c r="O43" s="9">
        <v>0</v>
      </c>
      <c r="Q43" s="9">
        <v>0</v>
      </c>
      <c r="S43" s="9">
        <v>0</v>
      </c>
      <c r="U43" s="9">
        <v>0</v>
      </c>
      <c r="W43" s="9">
        <v>0</v>
      </c>
      <c r="Y43" s="9">
        <v>1388000000</v>
      </c>
    </row>
    <row r="44" spans="1:25" ht="21.75" customHeight="1" x14ac:dyDescent="0.2">
      <c r="A44" s="8" t="s">
        <v>207</v>
      </c>
      <c r="C44" s="8" t="s">
        <v>221</v>
      </c>
      <c r="G44" s="9">
        <v>0</v>
      </c>
      <c r="I44" s="9">
        <v>0</v>
      </c>
      <c r="K44" s="9">
        <v>0</v>
      </c>
      <c r="M44" s="9">
        <v>0</v>
      </c>
      <c r="O44" s="9">
        <v>0</v>
      </c>
      <c r="Q44" s="9">
        <v>0</v>
      </c>
      <c r="S44" s="9">
        <v>0</v>
      </c>
      <c r="U44" s="9">
        <v>0</v>
      </c>
      <c r="W44" s="9">
        <v>0</v>
      </c>
      <c r="Y44" s="9">
        <v>154345205</v>
      </c>
    </row>
    <row r="45" spans="1:25" ht="21.75" customHeight="1" x14ac:dyDescent="0.2">
      <c r="A45" s="8" t="s">
        <v>207</v>
      </c>
      <c r="C45" s="8" t="s">
        <v>222</v>
      </c>
      <c r="G45" s="9">
        <v>0</v>
      </c>
      <c r="I45" s="9">
        <v>0</v>
      </c>
      <c r="K45" s="9">
        <v>0</v>
      </c>
      <c r="M45" s="9">
        <v>0</v>
      </c>
      <c r="O45" s="9">
        <v>0</v>
      </c>
      <c r="Q45" s="9">
        <v>0</v>
      </c>
      <c r="S45" s="9">
        <v>0</v>
      </c>
      <c r="U45" s="9">
        <v>0</v>
      </c>
      <c r="W45" s="9">
        <v>0</v>
      </c>
      <c r="Y45" s="9">
        <v>59000000</v>
      </c>
    </row>
    <row r="46" spans="1:25" ht="21.75" customHeight="1" x14ac:dyDescent="0.2">
      <c r="A46" s="8" t="s">
        <v>207</v>
      </c>
      <c r="C46" s="8" t="s">
        <v>223</v>
      </c>
      <c r="G46" s="9">
        <v>0</v>
      </c>
      <c r="I46" s="9">
        <v>0</v>
      </c>
      <c r="K46" s="9">
        <v>0</v>
      </c>
      <c r="M46" s="9">
        <v>0</v>
      </c>
      <c r="O46" s="9">
        <v>0</v>
      </c>
      <c r="Q46" s="9">
        <v>0</v>
      </c>
      <c r="S46" s="9">
        <v>0</v>
      </c>
      <c r="U46" s="9">
        <v>0</v>
      </c>
      <c r="W46" s="9">
        <v>0</v>
      </c>
      <c r="Y46" s="9">
        <v>-52722</v>
      </c>
    </row>
    <row r="47" spans="1:25" ht="21.75" customHeight="1" x14ac:dyDescent="0.2">
      <c r="A47" s="8" t="s">
        <v>207</v>
      </c>
      <c r="C47" s="8" t="s">
        <v>224</v>
      </c>
      <c r="G47" s="9">
        <v>0</v>
      </c>
      <c r="I47" s="9">
        <v>0</v>
      </c>
      <c r="K47" s="9">
        <v>0</v>
      </c>
      <c r="M47" s="9">
        <v>0</v>
      </c>
      <c r="O47" s="9">
        <v>0</v>
      </c>
      <c r="Q47" s="9">
        <v>0</v>
      </c>
      <c r="S47" s="9">
        <v>0</v>
      </c>
      <c r="U47" s="9">
        <v>0</v>
      </c>
      <c r="W47" s="9">
        <v>0</v>
      </c>
      <c r="Y47" s="9">
        <v>-1634252</v>
      </c>
    </row>
    <row r="48" spans="1:25" ht="21.75" customHeight="1" x14ac:dyDescent="0.2">
      <c r="A48" s="8" t="s">
        <v>207</v>
      </c>
      <c r="C48" s="8" t="s">
        <v>224</v>
      </c>
      <c r="G48" s="9">
        <v>0</v>
      </c>
      <c r="I48" s="9">
        <v>0</v>
      </c>
      <c r="K48" s="9">
        <v>0</v>
      </c>
      <c r="M48" s="9">
        <v>0</v>
      </c>
      <c r="O48" s="9">
        <v>0</v>
      </c>
      <c r="Q48" s="9">
        <v>0</v>
      </c>
      <c r="S48" s="9">
        <v>0</v>
      </c>
      <c r="U48" s="9">
        <v>0</v>
      </c>
      <c r="W48" s="9">
        <v>0</v>
      </c>
      <c r="Y48" s="9">
        <v>403195652</v>
      </c>
    </row>
    <row r="49" spans="1:25" ht="21.75" customHeight="1" x14ac:dyDescent="0.2">
      <c r="A49" s="8" t="s">
        <v>207</v>
      </c>
      <c r="C49" s="8" t="s">
        <v>225</v>
      </c>
      <c r="G49" s="9">
        <v>0</v>
      </c>
      <c r="I49" s="9">
        <v>0</v>
      </c>
      <c r="K49" s="9">
        <v>0</v>
      </c>
      <c r="M49" s="9">
        <v>0</v>
      </c>
      <c r="O49" s="9">
        <v>0</v>
      </c>
      <c r="Q49" s="9">
        <v>0</v>
      </c>
      <c r="S49" s="9">
        <v>0</v>
      </c>
      <c r="U49" s="9">
        <v>0</v>
      </c>
      <c r="W49" s="9">
        <v>0</v>
      </c>
      <c r="Y49" s="9">
        <v>250497702</v>
      </c>
    </row>
    <row r="50" spans="1:25" ht="21.75" customHeight="1" x14ac:dyDescent="0.2">
      <c r="A50" s="11" t="s">
        <v>207</v>
      </c>
      <c r="B50" s="12"/>
      <c r="C50" s="11" t="s">
        <v>225</v>
      </c>
      <c r="E50" s="12"/>
      <c r="G50" s="13">
        <v>0</v>
      </c>
      <c r="I50" s="13">
        <v>0</v>
      </c>
      <c r="K50" s="13">
        <v>0</v>
      </c>
      <c r="M50" s="13">
        <v>0</v>
      </c>
      <c r="O50" s="13">
        <v>0</v>
      </c>
      <c r="Q50" s="13">
        <v>0</v>
      </c>
      <c r="S50" s="13">
        <v>0</v>
      </c>
      <c r="U50" s="13">
        <v>0</v>
      </c>
      <c r="W50" s="13">
        <v>0</v>
      </c>
      <c r="Y50" s="13">
        <v>647898903</v>
      </c>
    </row>
    <row r="51" spans="1:25" ht="21.75" customHeight="1" x14ac:dyDescent="0.2">
      <c r="A51" s="59" t="s">
        <v>35</v>
      </c>
      <c r="B51" s="59"/>
      <c r="C51" s="59"/>
      <c r="E51" s="16"/>
      <c r="G51" s="16"/>
      <c r="I51" s="16"/>
      <c r="K51" s="16">
        <v>5772264817.8000002</v>
      </c>
      <c r="M51" s="16">
        <v>11313242185</v>
      </c>
      <c r="O51" s="16">
        <v>0</v>
      </c>
      <c r="Q51" s="16">
        <v>5887690</v>
      </c>
      <c r="S51" s="16">
        <v>0</v>
      </c>
      <c r="U51" s="16">
        <v>518403532</v>
      </c>
      <c r="W51" s="16">
        <v>5535089677.1999998</v>
      </c>
      <c r="Y51" s="16">
        <v>70422898743.300003</v>
      </c>
    </row>
  </sheetData>
  <mergeCells count="6">
    <mergeCell ref="A51:C51"/>
    <mergeCell ref="A1:Y1"/>
    <mergeCell ref="A2:Y2"/>
    <mergeCell ref="A3:Y3"/>
    <mergeCell ref="A5:Y5"/>
    <mergeCell ref="E7:W7"/>
  </mergeCells>
  <pageMargins left="0.39" right="0.39" top="0.39" bottom="0.39" header="0" footer="0"/>
  <pageSetup paperSize="9" scale="6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61"/>
  <sheetViews>
    <sheetView rightToLeft="1" tabSelected="1" view="pageBreakPreview" zoomScale="60" zoomScaleNormal="100" workbookViewId="0">
      <selection activeCell="I65" sqref="I65"/>
    </sheetView>
  </sheetViews>
  <sheetFormatPr defaultRowHeight="12.75" x14ac:dyDescent="0.2"/>
  <cols>
    <col min="1" max="1" width="40.28515625" customWidth="1"/>
    <col min="2" max="2" width="1.28515625" customWidth="1"/>
    <col min="3" max="3" width="15.140625" bestFit="1" customWidth="1"/>
    <col min="4" max="4" width="1.28515625" customWidth="1"/>
    <col min="5" max="5" width="20.42578125" bestFit="1" customWidth="1"/>
    <col min="6" max="6" width="1.28515625" customWidth="1"/>
    <col min="7" max="7" width="20.42578125" bestFit="1" customWidth="1"/>
    <col min="8" max="8" width="1.28515625" customWidth="1"/>
    <col min="9" max="9" width="28" bestFit="1" customWidth="1"/>
    <col min="10" max="10" width="1.28515625" customWidth="1"/>
    <col min="11" max="11" width="17.28515625" bestFit="1" customWidth="1"/>
    <col min="12" max="12" width="1.28515625" customWidth="1"/>
    <col min="13" max="13" width="29.85546875" bestFit="1" customWidth="1"/>
    <col min="14" max="14" width="1.28515625" customWidth="1"/>
    <col min="15" max="15" width="20.5703125" bestFit="1" customWidth="1"/>
    <col min="16" max="16" width="1.28515625" customWidth="1"/>
    <col min="17" max="17" width="22.42578125" customWidth="1"/>
    <col min="18" max="18" width="1.28515625" customWidth="1"/>
    <col min="19" max="19" width="0.28515625" customWidth="1"/>
  </cols>
  <sheetData>
    <row r="1" spans="1:18" ht="29.1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21.75" customHeight="1" x14ac:dyDescent="0.2">
      <c r="A2" s="41" t="s">
        <v>121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21.75" customHeight="1" x14ac:dyDescent="0.2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1:18" ht="14.45" customHeight="1" x14ac:dyDescent="0.2"/>
    <row r="5" spans="1:18" ht="14.45" customHeight="1" x14ac:dyDescent="0.2">
      <c r="A5" s="42" t="s">
        <v>226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ht="14.45" customHeight="1" x14ac:dyDescent="0.2">
      <c r="A6" s="43" t="s">
        <v>124</v>
      </c>
      <c r="C6" s="43" t="s">
        <v>138</v>
      </c>
      <c r="D6" s="43"/>
      <c r="E6" s="43"/>
      <c r="F6" s="43"/>
      <c r="G6" s="43"/>
      <c r="H6" s="43"/>
      <c r="I6" s="43"/>
      <c r="K6" s="43" t="s">
        <v>139</v>
      </c>
      <c r="L6" s="43"/>
      <c r="M6" s="43"/>
      <c r="N6" s="43"/>
      <c r="O6" s="43"/>
      <c r="P6" s="43"/>
      <c r="Q6" s="43"/>
      <c r="R6" s="43"/>
    </row>
    <row r="7" spans="1:18" ht="45.75" customHeight="1" x14ac:dyDescent="0.2">
      <c r="A7" s="43"/>
      <c r="C7" s="19" t="s">
        <v>13</v>
      </c>
      <c r="D7" s="3"/>
      <c r="E7" s="19" t="s">
        <v>15</v>
      </c>
      <c r="F7" s="3"/>
      <c r="G7" s="19" t="s">
        <v>184</v>
      </c>
      <c r="H7" s="3"/>
      <c r="I7" s="19" t="s">
        <v>227</v>
      </c>
      <c r="K7" s="19" t="s">
        <v>13</v>
      </c>
      <c r="L7" s="3"/>
      <c r="M7" s="19" t="s">
        <v>15</v>
      </c>
      <c r="N7" s="3"/>
      <c r="O7" s="19" t="s">
        <v>184</v>
      </c>
      <c r="P7" s="3"/>
      <c r="Q7" s="44" t="s">
        <v>227</v>
      </c>
      <c r="R7" s="44"/>
    </row>
    <row r="8" spans="1:18" ht="21.75" customHeight="1" x14ac:dyDescent="0.2">
      <c r="A8" s="5" t="s">
        <v>30</v>
      </c>
      <c r="C8" s="6">
        <v>90384512</v>
      </c>
      <c r="E8" s="6">
        <v>365598438432</v>
      </c>
      <c r="G8" s="6">
        <v>400550660683</v>
      </c>
      <c r="I8" s="6">
        <v>-34952222250</v>
      </c>
      <c r="K8" s="6">
        <v>90384512</v>
      </c>
      <c r="M8" s="6">
        <v>365598438432</v>
      </c>
      <c r="O8" s="6">
        <v>399272644287</v>
      </c>
      <c r="Q8" s="45">
        <v>-33674205854</v>
      </c>
      <c r="R8" s="45"/>
    </row>
    <row r="9" spans="1:18" ht="21.75" customHeight="1" x14ac:dyDescent="0.2">
      <c r="A9" s="8" t="s">
        <v>31</v>
      </c>
      <c r="C9" s="9">
        <v>2187519256</v>
      </c>
      <c r="E9" s="9">
        <v>5154250196139</v>
      </c>
      <c r="G9" s="9">
        <v>5144706652657</v>
      </c>
      <c r="I9" s="9">
        <v>9543543482</v>
      </c>
      <c r="K9" s="9">
        <v>2187519256</v>
      </c>
      <c r="M9" s="9">
        <v>5154250196139</v>
      </c>
      <c r="O9" s="9">
        <v>5504947102152</v>
      </c>
      <c r="Q9" s="46">
        <v>-350696906012</v>
      </c>
      <c r="R9" s="46"/>
    </row>
    <row r="10" spans="1:18" ht="21.75" customHeight="1" x14ac:dyDescent="0.2">
      <c r="A10" s="8" t="s">
        <v>86</v>
      </c>
      <c r="C10" s="9">
        <v>68082291</v>
      </c>
      <c r="E10" s="9">
        <v>2566016905428</v>
      </c>
      <c r="G10" s="9">
        <v>2518212388538</v>
      </c>
      <c r="I10" s="9">
        <v>47804516890</v>
      </c>
      <c r="K10" s="9">
        <v>68082291</v>
      </c>
      <c r="M10" s="9">
        <v>2566016905428</v>
      </c>
      <c r="O10" s="9">
        <v>2315875668078</v>
      </c>
      <c r="Q10" s="46">
        <v>250141237350</v>
      </c>
      <c r="R10" s="46"/>
    </row>
    <row r="11" spans="1:18" ht="21.75" customHeight="1" x14ac:dyDescent="0.2">
      <c r="A11" s="8" t="s">
        <v>27</v>
      </c>
      <c r="C11" s="9">
        <v>10364647</v>
      </c>
      <c r="E11" s="9">
        <v>125213347707</v>
      </c>
      <c r="G11" s="9">
        <v>127141790023</v>
      </c>
      <c r="I11" s="9">
        <v>-1928442315</v>
      </c>
      <c r="K11" s="9">
        <v>10364647</v>
      </c>
      <c r="M11" s="9">
        <v>125213347707</v>
      </c>
      <c r="O11" s="9">
        <v>145993533092</v>
      </c>
      <c r="Q11" s="46">
        <v>-20780185384</v>
      </c>
      <c r="R11" s="46"/>
    </row>
    <row r="12" spans="1:18" ht="21.75" customHeight="1" x14ac:dyDescent="0.2">
      <c r="A12" s="8" t="s">
        <v>90</v>
      </c>
      <c r="C12" s="9">
        <v>4780480</v>
      </c>
      <c r="E12" s="9">
        <v>48809108335</v>
      </c>
      <c r="G12" s="9">
        <v>49100411172</v>
      </c>
      <c r="I12" s="9">
        <v>-291302836</v>
      </c>
      <c r="K12" s="9">
        <v>4780480</v>
      </c>
      <c r="M12" s="9">
        <v>48809108335</v>
      </c>
      <c r="O12" s="9">
        <v>48332016127</v>
      </c>
      <c r="Q12" s="46">
        <v>477092208</v>
      </c>
      <c r="R12" s="46"/>
    </row>
    <row r="13" spans="1:18" ht="21.75" customHeight="1" x14ac:dyDescent="0.2">
      <c r="A13" s="8" t="s">
        <v>93</v>
      </c>
      <c r="C13" s="9">
        <v>725000</v>
      </c>
      <c r="E13" s="9">
        <v>13402736515</v>
      </c>
      <c r="G13" s="9">
        <v>13194573512</v>
      </c>
      <c r="I13" s="9">
        <v>208163003</v>
      </c>
      <c r="K13" s="9">
        <v>725000</v>
      </c>
      <c r="M13" s="9">
        <v>13402736515</v>
      </c>
      <c r="O13" s="9">
        <v>13194573512</v>
      </c>
      <c r="Q13" s="46">
        <v>208163003</v>
      </c>
      <c r="R13" s="46"/>
    </row>
    <row r="14" spans="1:18" ht="21.75" customHeight="1" x14ac:dyDescent="0.2">
      <c r="A14" s="8" t="s">
        <v>34</v>
      </c>
      <c r="C14" s="9">
        <v>14575830</v>
      </c>
      <c r="E14" s="9">
        <v>321444084788</v>
      </c>
      <c r="G14" s="9">
        <v>290117503772</v>
      </c>
      <c r="I14" s="9">
        <v>31326581016</v>
      </c>
      <c r="K14" s="9">
        <v>14575830</v>
      </c>
      <c r="M14" s="9">
        <v>321444084788</v>
      </c>
      <c r="O14" s="9">
        <v>290077366325</v>
      </c>
      <c r="Q14" s="46">
        <v>31366718463</v>
      </c>
      <c r="R14" s="46"/>
    </row>
    <row r="15" spans="1:18" ht="21.75" customHeight="1" x14ac:dyDescent="0.2">
      <c r="A15" s="8" t="s">
        <v>21</v>
      </c>
      <c r="C15" s="9">
        <v>25905544</v>
      </c>
      <c r="E15" s="9">
        <v>167481486939</v>
      </c>
      <c r="G15" s="9">
        <v>168823813491</v>
      </c>
      <c r="I15" s="9">
        <v>-1342326551</v>
      </c>
      <c r="K15" s="9">
        <v>25905544</v>
      </c>
      <c r="M15" s="9">
        <v>167481486939</v>
      </c>
      <c r="O15" s="9">
        <v>198479931160</v>
      </c>
      <c r="Q15" s="46">
        <v>-30998444220</v>
      </c>
      <c r="R15" s="46"/>
    </row>
    <row r="16" spans="1:18" ht="21.75" customHeight="1" x14ac:dyDescent="0.2">
      <c r="A16" s="8" t="s">
        <v>25</v>
      </c>
      <c r="C16" s="9">
        <v>33038337</v>
      </c>
      <c r="E16" s="9">
        <v>134000691899</v>
      </c>
      <c r="G16" s="9">
        <v>124363637749</v>
      </c>
      <c r="I16" s="9">
        <v>9637054150</v>
      </c>
      <c r="K16" s="9">
        <v>33038337</v>
      </c>
      <c r="M16" s="9">
        <v>134000691899</v>
      </c>
      <c r="O16" s="9">
        <v>146364509220</v>
      </c>
      <c r="Q16" s="46">
        <v>-12363817320</v>
      </c>
      <c r="R16" s="46"/>
    </row>
    <row r="17" spans="1:18" ht="21.75" customHeight="1" x14ac:dyDescent="0.2">
      <c r="A17" s="8" t="s">
        <v>29</v>
      </c>
      <c r="C17" s="9">
        <v>47244862</v>
      </c>
      <c r="E17" s="9">
        <v>153806778338</v>
      </c>
      <c r="G17" s="9">
        <v>140463470720</v>
      </c>
      <c r="I17" s="9">
        <v>13343307618</v>
      </c>
      <c r="K17" s="9">
        <v>47244862</v>
      </c>
      <c r="M17" s="9">
        <v>153806778338</v>
      </c>
      <c r="O17" s="9">
        <v>161557077597</v>
      </c>
      <c r="Q17" s="46">
        <v>-7750299258</v>
      </c>
      <c r="R17" s="46"/>
    </row>
    <row r="18" spans="1:18" ht="21.75" customHeight="1" x14ac:dyDescent="0.2">
      <c r="A18" s="8" t="s">
        <v>92</v>
      </c>
      <c r="C18" s="9">
        <v>4663000</v>
      </c>
      <c r="E18" s="9">
        <v>99960636865</v>
      </c>
      <c r="G18" s="9">
        <v>99998129110</v>
      </c>
      <c r="I18" s="9">
        <v>-37492244</v>
      </c>
      <c r="K18" s="9">
        <v>4663000</v>
      </c>
      <c r="M18" s="9">
        <v>99960636865</v>
      </c>
      <c r="O18" s="9">
        <v>99998129110</v>
      </c>
      <c r="Q18" s="46">
        <v>-37492244</v>
      </c>
      <c r="R18" s="46"/>
    </row>
    <row r="19" spans="1:18" ht="21.75" customHeight="1" x14ac:dyDescent="0.2">
      <c r="A19" s="8" t="s">
        <v>89</v>
      </c>
      <c r="C19" s="9">
        <v>75763159</v>
      </c>
      <c r="E19" s="9">
        <v>766124914765</v>
      </c>
      <c r="G19" s="9">
        <v>766402198591</v>
      </c>
      <c r="I19" s="9">
        <v>-277283825</v>
      </c>
      <c r="K19" s="9">
        <v>75763159</v>
      </c>
      <c r="M19" s="9">
        <v>766124914765</v>
      </c>
      <c r="O19" s="9">
        <v>761878376886</v>
      </c>
      <c r="Q19" s="46">
        <v>4246537879</v>
      </c>
      <c r="R19" s="46"/>
    </row>
    <row r="20" spans="1:18" ht="21.75" customHeight="1" x14ac:dyDescent="0.2">
      <c r="A20" s="8" t="s">
        <v>28</v>
      </c>
      <c r="C20" s="9">
        <v>512553521</v>
      </c>
      <c r="E20" s="9">
        <v>7713189543680</v>
      </c>
      <c r="G20" s="9">
        <v>6983445262271</v>
      </c>
      <c r="I20" s="9">
        <v>729744281409</v>
      </c>
      <c r="K20" s="9">
        <v>512553521</v>
      </c>
      <c r="M20" s="9">
        <v>7713189543680</v>
      </c>
      <c r="O20" s="9">
        <v>6998789017440</v>
      </c>
      <c r="Q20" s="46">
        <v>714400526240</v>
      </c>
      <c r="R20" s="46"/>
    </row>
    <row r="21" spans="1:18" ht="21.75" customHeight="1" x14ac:dyDescent="0.2">
      <c r="A21" s="8" t="s">
        <v>32</v>
      </c>
      <c r="C21" s="9">
        <v>1285189454</v>
      </c>
      <c r="E21" s="9">
        <v>4851755618436</v>
      </c>
      <c r="G21" s="9">
        <v>4502778852766</v>
      </c>
      <c r="I21" s="9">
        <v>348976765670</v>
      </c>
      <c r="K21" s="9">
        <v>1285189454</v>
      </c>
      <c r="M21" s="9">
        <v>4851755618436</v>
      </c>
      <c r="O21" s="9">
        <v>6071093433658</v>
      </c>
      <c r="Q21" s="46">
        <v>-1219337815221</v>
      </c>
      <c r="R21" s="46"/>
    </row>
    <row r="22" spans="1:18" ht="21.75" customHeight="1" x14ac:dyDescent="0.2">
      <c r="A22" s="8" t="s">
        <v>23</v>
      </c>
      <c r="C22" s="9">
        <v>6103572</v>
      </c>
      <c r="E22" s="9">
        <v>104474727176</v>
      </c>
      <c r="G22" s="9">
        <v>96467568506</v>
      </c>
      <c r="I22" s="9">
        <v>8007158670</v>
      </c>
      <c r="K22" s="9">
        <v>6103572</v>
      </c>
      <c r="M22" s="9">
        <v>104474727176</v>
      </c>
      <c r="O22" s="9">
        <v>146912614344</v>
      </c>
      <c r="Q22" s="46">
        <v>-42437887167</v>
      </c>
      <c r="R22" s="46"/>
    </row>
    <row r="23" spans="1:18" ht="21.75" customHeight="1" x14ac:dyDescent="0.2">
      <c r="A23" s="8" t="s">
        <v>87</v>
      </c>
      <c r="C23" s="9">
        <v>10455587</v>
      </c>
      <c r="E23" s="9">
        <v>255340282780</v>
      </c>
      <c r="G23" s="9">
        <v>249596931156</v>
      </c>
      <c r="I23" s="9">
        <v>5743351624</v>
      </c>
      <c r="K23" s="9">
        <v>10455587</v>
      </c>
      <c r="M23" s="9">
        <v>255340282780</v>
      </c>
      <c r="O23" s="9">
        <v>244137129305</v>
      </c>
      <c r="Q23" s="46">
        <v>11203153475</v>
      </c>
      <c r="R23" s="46"/>
    </row>
    <row r="24" spans="1:18" ht="21.75" customHeight="1" x14ac:dyDescent="0.2">
      <c r="A24" s="8" t="s">
        <v>19</v>
      </c>
      <c r="C24" s="9">
        <v>111869535</v>
      </c>
      <c r="E24" s="9">
        <v>542825600728</v>
      </c>
      <c r="G24" s="9">
        <v>551940644679</v>
      </c>
      <c r="I24" s="9">
        <v>-9115043950</v>
      </c>
      <c r="K24" s="9">
        <v>111869535</v>
      </c>
      <c r="M24" s="9">
        <v>542825600728</v>
      </c>
      <c r="O24" s="9">
        <v>483171530258</v>
      </c>
      <c r="Q24" s="46">
        <v>59654070470</v>
      </c>
      <c r="R24" s="46"/>
    </row>
    <row r="25" spans="1:18" ht="21.75" customHeight="1" x14ac:dyDescent="0.2">
      <c r="A25" s="8" t="s">
        <v>91</v>
      </c>
      <c r="C25" s="9">
        <v>5824670</v>
      </c>
      <c r="E25" s="9">
        <v>64006944417</v>
      </c>
      <c r="G25" s="9">
        <v>62859716120</v>
      </c>
      <c r="I25" s="9">
        <v>1147228297</v>
      </c>
      <c r="K25" s="9">
        <v>5824670</v>
      </c>
      <c r="M25" s="9">
        <v>64006944417</v>
      </c>
      <c r="O25" s="9">
        <v>58257621258</v>
      </c>
      <c r="Q25" s="46">
        <v>5749323159</v>
      </c>
      <c r="R25" s="46"/>
    </row>
    <row r="26" spans="1:18" ht="21.75" customHeight="1" x14ac:dyDescent="0.2">
      <c r="A26" s="8" t="s">
        <v>88</v>
      </c>
      <c r="C26" s="9">
        <v>22929000</v>
      </c>
      <c r="E26" s="9">
        <v>298892249193</v>
      </c>
      <c r="G26" s="9">
        <v>295855276144</v>
      </c>
      <c r="I26" s="9">
        <v>3036973049</v>
      </c>
      <c r="K26" s="9">
        <v>22929000</v>
      </c>
      <c r="M26" s="9">
        <v>298892249193</v>
      </c>
      <c r="O26" s="9">
        <v>289445193758</v>
      </c>
      <c r="Q26" s="46">
        <v>9447055435</v>
      </c>
      <c r="R26" s="46"/>
    </row>
    <row r="27" spans="1:18" ht="21.75" customHeight="1" x14ac:dyDescent="0.2">
      <c r="A27" s="8" t="s">
        <v>26</v>
      </c>
      <c r="C27" s="9">
        <v>25726590</v>
      </c>
      <c r="E27" s="9">
        <v>55372959403</v>
      </c>
      <c r="G27" s="9">
        <v>58149319484</v>
      </c>
      <c r="I27" s="9">
        <v>-2776360080</v>
      </c>
      <c r="K27" s="9">
        <v>25726590</v>
      </c>
      <c r="M27" s="9">
        <v>55372959403</v>
      </c>
      <c r="O27" s="9">
        <v>62082496266</v>
      </c>
      <c r="Q27" s="46">
        <v>-6709536862</v>
      </c>
      <c r="R27" s="46"/>
    </row>
    <row r="28" spans="1:18" ht="21.75" customHeight="1" x14ac:dyDescent="0.2">
      <c r="A28" s="8" t="s">
        <v>33</v>
      </c>
      <c r="C28" s="9">
        <v>1092556</v>
      </c>
      <c r="E28" s="9">
        <v>18603005202</v>
      </c>
      <c r="G28" s="9">
        <v>16867161407</v>
      </c>
      <c r="I28" s="9">
        <v>1735843795</v>
      </c>
      <c r="K28" s="9">
        <v>1092556</v>
      </c>
      <c r="M28" s="9">
        <v>18603005202</v>
      </c>
      <c r="O28" s="9">
        <v>15402050709</v>
      </c>
      <c r="Q28" s="46">
        <v>3200954493</v>
      </c>
      <c r="R28" s="46"/>
    </row>
    <row r="29" spans="1:18" ht="21.75" customHeight="1" x14ac:dyDescent="0.2">
      <c r="A29" s="8" t="s">
        <v>22</v>
      </c>
      <c r="C29" s="9">
        <v>592811928</v>
      </c>
      <c r="E29" s="9">
        <v>4851439791755</v>
      </c>
      <c r="G29" s="9">
        <v>4822127406254</v>
      </c>
      <c r="I29" s="9">
        <v>29312385501</v>
      </c>
      <c r="K29" s="9">
        <v>592811928</v>
      </c>
      <c r="M29" s="9">
        <v>4851439791755</v>
      </c>
      <c r="O29" s="9">
        <v>5227308482051</v>
      </c>
      <c r="Q29" s="46">
        <v>-375868690295</v>
      </c>
      <c r="R29" s="46"/>
    </row>
    <row r="30" spans="1:18" ht="21.75" customHeight="1" x14ac:dyDescent="0.2">
      <c r="A30" s="8" t="s">
        <v>24</v>
      </c>
      <c r="C30" s="9">
        <v>3781082753</v>
      </c>
      <c r="E30" s="9">
        <v>30867968592980</v>
      </c>
      <c r="G30" s="9">
        <v>29736257152299</v>
      </c>
      <c r="I30" s="9">
        <v>1131711440681</v>
      </c>
      <c r="K30" s="9">
        <v>3781082753</v>
      </c>
      <c r="M30" s="9">
        <v>30867968592980</v>
      </c>
      <c r="O30" s="9">
        <v>30120758070493</v>
      </c>
      <c r="Q30" s="46">
        <v>747210522487</v>
      </c>
      <c r="R30" s="46"/>
    </row>
    <row r="31" spans="1:18" ht="21.75" customHeight="1" x14ac:dyDescent="0.2">
      <c r="A31" s="8" t="s">
        <v>20</v>
      </c>
      <c r="C31" s="9">
        <v>19691197</v>
      </c>
      <c r="E31" s="9">
        <v>692603355497</v>
      </c>
      <c r="G31" s="9">
        <v>647947280434</v>
      </c>
      <c r="I31" s="9">
        <v>44656075063</v>
      </c>
      <c r="K31" s="9">
        <v>19691197</v>
      </c>
      <c r="M31" s="9">
        <v>692603355497</v>
      </c>
      <c r="O31" s="9">
        <v>690518019730</v>
      </c>
      <c r="Q31" s="46">
        <v>2085335767</v>
      </c>
      <c r="R31" s="46"/>
    </row>
    <row r="32" spans="1:18" ht="21.75" customHeight="1" x14ac:dyDescent="0.2">
      <c r="A32" s="8" t="s">
        <v>70</v>
      </c>
      <c r="C32" s="9">
        <v>1000</v>
      </c>
      <c r="E32" s="9">
        <v>6792996</v>
      </c>
      <c r="G32" s="9">
        <v>-6785992</v>
      </c>
      <c r="I32" s="9">
        <v>7004</v>
      </c>
      <c r="K32" s="9">
        <v>1000</v>
      </c>
      <c r="M32" s="9">
        <v>6792996</v>
      </c>
      <c r="O32" s="9">
        <v>-6785992</v>
      </c>
      <c r="Q32" s="46">
        <v>7004</v>
      </c>
      <c r="R32" s="46"/>
    </row>
    <row r="33" spans="1:18" ht="21.75" customHeight="1" x14ac:dyDescent="0.2">
      <c r="A33" s="8" t="s">
        <v>47</v>
      </c>
      <c r="C33" s="9">
        <v>5220000</v>
      </c>
      <c r="E33" s="9">
        <v>11341805895</v>
      </c>
      <c r="G33" s="9">
        <v>-13223338754</v>
      </c>
      <c r="I33" s="9">
        <v>-1881532859</v>
      </c>
      <c r="K33" s="9">
        <v>5220000</v>
      </c>
      <c r="M33" s="9">
        <v>11341805895</v>
      </c>
      <c r="O33" s="9">
        <v>-11667547474</v>
      </c>
      <c r="Q33" s="46">
        <v>-325741579</v>
      </c>
      <c r="R33" s="46"/>
    </row>
    <row r="34" spans="1:18" ht="21.75" customHeight="1" x14ac:dyDescent="0.2">
      <c r="A34" s="8" t="s">
        <v>52</v>
      </c>
      <c r="C34" s="9">
        <v>21085000</v>
      </c>
      <c r="E34" s="9">
        <v>24222774817</v>
      </c>
      <c r="G34" s="9">
        <v>-26929286084</v>
      </c>
      <c r="I34" s="9">
        <v>-2706511267</v>
      </c>
      <c r="K34" s="9">
        <v>21085000</v>
      </c>
      <c r="M34" s="9">
        <v>24222774817</v>
      </c>
      <c r="O34" s="9">
        <v>-9123971284</v>
      </c>
      <c r="Q34" s="46">
        <v>15098803533</v>
      </c>
      <c r="R34" s="46"/>
    </row>
    <row r="35" spans="1:18" ht="21.75" customHeight="1" x14ac:dyDescent="0.2">
      <c r="A35" s="8" t="s">
        <v>53</v>
      </c>
      <c r="C35" s="9">
        <v>25817000</v>
      </c>
      <c r="E35" s="9">
        <v>1289520424</v>
      </c>
      <c r="G35" s="9">
        <v>4288935036</v>
      </c>
      <c r="I35" s="9">
        <v>5578455460</v>
      </c>
      <c r="K35" s="9">
        <v>25817000</v>
      </c>
      <c r="M35" s="9">
        <v>1289520424</v>
      </c>
      <c r="O35" s="9">
        <v>21971364859</v>
      </c>
      <c r="Q35" s="46">
        <v>23260885283</v>
      </c>
      <c r="R35" s="46"/>
    </row>
    <row r="36" spans="1:18" ht="21.75" customHeight="1" x14ac:dyDescent="0.2">
      <c r="A36" s="8" t="s">
        <v>54</v>
      </c>
      <c r="C36" s="9">
        <v>5000000</v>
      </c>
      <c r="E36" s="9">
        <v>20728627500</v>
      </c>
      <c r="G36" s="9">
        <v>-20728627500</v>
      </c>
      <c r="I36" s="9">
        <v>0</v>
      </c>
      <c r="K36" s="9">
        <v>5000000</v>
      </c>
      <c r="M36" s="9">
        <v>20728627500</v>
      </c>
      <c r="O36" s="9">
        <v>-21157255000</v>
      </c>
      <c r="Q36" s="46">
        <v>-428627500</v>
      </c>
      <c r="R36" s="46"/>
    </row>
    <row r="37" spans="1:18" ht="21.75" customHeight="1" x14ac:dyDescent="0.2">
      <c r="A37" s="8" t="s">
        <v>55</v>
      </c>
      <c r="C37" s="9">
        <v>488000</v>
      </c>
      <c r="E37" s="9">
        <v>7312460</v>
      </c>
      <c r="G37" s="9">
        <v>-7312460</v>
      </c>
      <c r="I37" s="9">
        <v>0</v>
      </c>
      <c r="K37" s="9">
        <v>488000</v>
      </c>
      <c r="M37" s="9">
        <v>7312460</v>
      </c>
      <c r="O37" s="9">
        <v>1299916</v>
      </c>
      <c r="Q37" s="46">
        <v>8612376</v>
      </c>
      <c r="R37" s="46"/>
    </row>
    <row r="38" spans="1:18" ht="21.75" customHeight="1" x14ac:dyDescent="0.2">
      <c r="A38" s="8" t="s">
        <v>56</v>
      </c>
      <c r="C38" s="9">
        <v>1000000</v>
      </c>
      <c r="E38" s="9">
        <v>15983520</v>
      </c>
      <c r="G38" s="9">
        <v>-15983520</v>
      </c>
      <c r="I38" s="9">
        <v>0</v>
      </c>
      <c r="K38" s="9">
        <v>1000000</v>
      </c>
      <c r="M38" s="9">
        <v>15983520</v>
      </c>
      <c r="O38" s="9">
        <v>-14388564</v>
      </c>
      <c r="Q38" s="46">
        <v>1594956</v>
      </c>
      <c r="R38" s="46"/>
    </row>
    <row r="39" spans="1:18" ht="21.75" customHeight="1" x14ac:dyDescent="0.2">
      <c r="A39" s="8" t="s">
        <v>57</v>
      </c>
      <c r="C39" s="9">
        <v>2902000</v>
      </c>
      <c r="E39" s="9">
        <v>86970328</v>
      </c>
      <c r="G39" s="9">
        <v>-22325917</v>
      </c>
      <c r="I39" s="9">
        <v>64644411</v>
      </c>
      <c r="K39" s="9">
        <v>2902000</v>
      </c>
      <c r="M39" s="9">
        <v>86970328</v>
      </c>
      <c r="O39" s="9">
        <v>1407920146</v>
      </c>
      <c r="Q39" s="46">
        <v>1494890474</v>
      </c>
      <c r="R39" s="46"/>
    </row>
    <row r="40" spans="1:18" ht="21.75" customHeight="1" x14ac:dyDescent="0.2">
      <c r="A40" s="8" t="s">
        <v>58</v>
      </c>
      <c r="C40" s="9">
        <v>7109000</v>
      </c>
      <c r="E40" s="9">
        <v>28470626019</v>
      </c>
      <c r="G40" s="9">
        <v>-28470626019</v>
      </c>
      <c r="I40" s="9">
        <v>0</v>
      </c>
      <c r="K40" s="9">
        <v>7109000</v>
      </c>
      <c r="M40" s="9">
        <v>28470626019</v>
      </c>
      <c r="O40" s="9">
        <v>-32108354980</v>
      </c>
      <c r="Q40" s="46">
        <v>-3637728961</v>
      </c>
      <c r="R40" s="46"/>
    </row>
    <row r="41" spans="1:18" ht="21.75" customHeight="1" x14ac:dyDescent="0.2">
      <c r="A41" s="8" t="s">
        <v>59</v>
      </c>
      <c r="C41" s="9">
        <v>4000000</v>
      </c>
      <c r="E41" s="9">
        <v>20778576000</v>
      </c>
      <c r="G41" s="9">
        <v>-20778576000</v>
      </c>
      <c r="I41" s="9">
        <v>0</v>
      </c>
      <c r="K41" s="9">
        <v>4000000</v>
      </c>
      <c r="M41" s="9">
        <v>20778576000</v>
      </c>
      <c r="O41" s="9">
        <v>-21407152000</v>
      </c>
      <c r="Q41" s="46">
        <v>-628576000</v>
      </c>
      <c r="R41" s="46"/>
    </row>
    <row r="42" spans="1:18" ht="21.75" customHeight="1" x14ac:dyDescent="0.2">
      <c r="A42" s="8" t="s">
        <v>60</v>
      </c>
      <c r="C42" s="9">
        <v>9358000</v>
      </c>
      <c r="E42" s="9">
        <v>495463146</v>
      </c>
      <c r="G42" s="9">
        <v>-863770560</v>
      </c>
      <c r="I42" s="9">
        <v>-368307414</v>
      </c>
      <c r="K42" s="9">
        <v>9358000</v>
      </c>
      <c r="M42" s="9">
        <v>495463146</v>
      </c>
      <c r="O42" s="9">
        <v>452156245</v>
      </c>
      <c r="Q42" s="46">
        <v>947619391</v>
      </c>
      <c r="R42" s="46"/>
    </row>
    <row r="43" spans="1:18" ht="21.75" customHeight="1" x14ac:dyDescent="0.2">
      <c r="A43" s="8" t="s">
        <v>71</v>
      </c>
      <c r="C43" s="9">
        <v>1016000</v>
      </c>
      <c r="E43" s="9">
        <v>1106299336</v>
      </c>
      <c r="G43" s="9">
        <v>-1199798673</v>
      </c>
      <c r="I43" s="9">
        <v>-93499337</v>
      </c>
      <c r="K43" s="9">
        <v>1016000</v>
      </c>
      <c r="M43" s="9">
        <v>1106299336</v>
      </c>
      <c r="O43" s="9">
        <v>-1199798673</v>
      </c>
      <c r="Q43" s="46">
        <v>-93499337</v>
      </c>
      <c r="R43" s="46"/>
    </row>
    <row r="44" spans="1:18" ht="21.75" customHeight="1" x14ac:dyDescent="0.2">
      <c r="A44" s="8" t="s">
        <v>72</v>
      </c>
      <c r="C44" s="9">
        <v>1000</v>
      </c>
      <c r="E44" s="9">
        <v>798177</v>
      </c>
      <c r="G44" s="9">
        <v>-996354</v>
      </c>
      <c r="I44" s="9">
        <v>-198177</v>
      </c>
      <c r="K44" s="9">
        <v>1000</v>
      </c>
      <c r="M44" s="9">
        <v>798177</v>
      </c>
      <c r="O44" s="9">
        <v>-996354</v>
      </c>
      <c r="Q44" s="46">
        <v>-198177</v>
      </c>
      <c r="R44" s="46"/>
    </row>
    <row r="45" spans="1:18" ht="21.75" customHeight="1" x14ac:dyDescent="0.2">
      <c r="A45" s="8" t="s">
        <v>62</v>
      </c>
      <c r="C45" s="9">
        <v>9218000</v>
      </c>
      <c r="E45" s="9">
        <v>8748080187</v>
      </c>
      <c r="G45" s="9">
        <v>-14732858118</v>
      </c>
      <c r="I45" s="9">
        <v>-5984777931</v>
      </c>
      <c r="K45" s="9">
        <v>9218000</v>
      </c>
      <c r="M45" s="9">
        <v>8748080187</v>
      </c>
      <c r="O45" s="9">
        <v>-14614670388</v>
      </c>
      <c r="Q45" s="46">
        <v>-5866590201</v>
      </c>
      <c r="R45" s="46"/>
    </row>
    <row r="46" spans="1:18" ht="21.75" customHeight="1" x14ac:dyDescent="0.2">
      <c r="A46" s="8" t="s">
        <v>63</v>
      </c>
      <c r="C46" s="9">
        <v>3412000</v>
      </c>
      <c r="E46" s="9">
        <v>944150522</v>
      </c>
      <c r="G46" s="9">
        <v>-1422631485</v>
      </c>
      <c r="I46" s="9">
        <v>-478480963</v>
      </c>
      <c r="K46" s="9">
        <v>3412000</v>
      </c>
      <c r="M46" s="9">
        <v>944150522</v>
      </c>
      <c r="O46" s="9">
        <v>-1291157045</v>
      </c>
      <c r="Q46" s="46">
        <v>-347006523</v>
      </c>
      <c r="R46" s="46"/>
    </row>
    <row r="47" spans="1:18" ht="21.75" customHeight="1" x14ac:dyDescent="0.2">
      <c r="A47" s="8" t="s">
        <v>64</v>
      </c>
      <c r="C47" s="9">
        <v>5197000</v>
      </c>
      <c r="E47" s="9">
        <v>571081179</v>
      </c>
      <c r="G47" s="9">
        <v>-337997582</v>
      </c>
      <c r="I47" s="9">
        <v>233083597</v>
      </c>
      <c r="K47" s="9">
        <v>5197000</v>
      </c>
      <c r="M47" s="9">
        <v>571081179</v>
      </c>
      <c r="O47" s="9">
        <v>-516832360</v>
      </c>
      <c r="Q47" s="46">
        <v>54248819</v>
      </c>
      <c r="R47" s="46"/>
    </row>
    <row r="48" spans="1:18" ht="21.75" customHeight="1" x14ac:dyDescent="0.2">
      <c r="A48" s="8" t="s">
        <v>73</v>
      </c>
      <c r="C48" s="9">
        <v>5000000</v>
      </c>
      <c r="E48" s="9">
        <v>3496395000</v>
      </c>
      <c r="G48" s="9">
        <v>-3492790000</v>
      </c>
      <c r="I48" s="9">
        <v>3605000</v>
      </c>
      <c r="K48" s="9">
        <v>5000000</v>
      </c>
      <c r="M48" s="9">
        <v>3496395000</v>
      </c>
      <c r="O48" s="9">
        <v>-3492790000</v>
      </c>
      <c r="Q48" s="46">
        <v>3605000</v>
      </c>
      <c r="R48" s="46"/>
    </row>
    <row r="49" spans="1:18" ht="21.75" customHeight="1" x14ac:dyDescent="0.2">
      <c r="A49" s="8" t="s">
        <v>74</v>
      </c>
      <c r="C49" s="9">
        <v>5002000</v>
      </c>
      <c r="E49" s="9">
        <v>4996847940</v>
      </c>
      <c r="G49" s="9">
        <v>-7491895880</v>
      </c>
      <c r="I49" s="9">
        <v>-2495047940</v>
      </c>
      <c r="K49" s="9">
        <v>5002000</v>
      </c>
      <c r="M49" s="9">
        <v>4996847940</v>
      </c>
      <c r="O49" s="9">
        <v>-7491895880</v>
      </c>
      <c r="Q49" s="46">
        <v>-2495047940</v>
      </c>
      <c r="R49" s="46"/>
    </row>
    <row r="50" spans="1:18" ht="21.75" customHeight="1" x14ac:dyDescent="0.2">
      <c r="A50" s="8" t="s">
        <v>65</v>
      </c>
      <c r="C50" s="9">
        <v>16238000</v>
      </c>
      <c r="E50" s="9">
        <v>11192679653</v>
      </c>
      <c r="G50" s="9">
        <v>-15746099693</v>
      </c>
      <c r="I50" s="9">
        <v>-4553420040</v>
      </c>
      <c r="K50" s="9">
        <v>16238000</v>
      </c>
      <c r="M50" s="9">
        <v>11192679653</v>
      </c>
      <c r="O50" s="9">
        <v>-15732475813</v>
      </c>
      <c r="Q50" s="46">
        <v>-4539796160</v>
      </c>
      <c r="R50" s="46"/>
    </row>
    <row r="51" spans="1:18" ht="21.75" customHeight="1" x14ac:dyDescent="0.2">
      <c r="A51" s="8" t="s">
        <v>67</v>
      </c>
      <c r="C51" s="9">
        <v>3049000</v>
      </c>
      <c r="E51" s="9">
        <v>1827515718</v>
      </c>
      <c r="G51" s="9">
        <v>-2789806479</v>
      </c>
      <c r="I51" s="9">
        <v>-962290761</v>
      </c>
      <c r="K51" s="9">
        <v>3049000</v>
      </c>
      <c r="M51" s="9">
        <v>1827515718</v>
      </c>
      <c r="O51" s="9">
        <v>-2768981436</v>
      </c>
      <c r="Q51" s="46">
        <v>-941465718</v>
      </c>
      <c r="R51" s="46"/>
    </row>
    <row r="52" spans="1:18" ht="21.75" customHeight="1" x14ac:dyDescent="0.2">
      <c r="A52" s="8" t="s">
        <v>68</v>
      </c>
      <c r="C52" s="9">
        <v>4580000</v>
      </c>
      <c r="E52" s="9">
        <v>1830113040</v>
      </c>
      <c r="G52" s="9">
        <v>-2573315690</v>
      </c>
      <c r="I52" s="9">
        <v>-743202650</v>
      </c>
      <c r="K52" s="9">
        <v>4580000</v>
      </c>
      <c r="M52" s="9">
        <v>1830113040</v>
      </c>
      <c r="O52" s="9">
        <v>-2520726080</v>
      </c>
      <c r="Q52" s="46">
        <v>-690613040</v>
      </c>
      <c r="R52" s="46"/>
    </row>
    <row r="53" spans="1:18" ht="21.75" customHeight="1" x14ac:dyDescent="0.2">
      <c r="A53" s="8" t="s">
        <v>75</v>
      </c>
      <c r="C53" s="9">
        <v>50000</v>
      </c>
      <c r="E53" s="9">
        <v>9989700</v>
      </c>
      <c r="G53" s="9">
        <v>-9979400</v>
      </c>
      <c r="I53" s="9">
        <v>10300</v>
      </c>
      <c r="K53" s="9">
        <v>50000</v>
      </c>
      <c r="M53" s="9">
        <v>9989700</v>
      </c>
      <c r="O53" s="9">
        <v>-9979400</v>
      </c>
      <c r="Q53" s="46">
        <v>10300</v>
      </c>
      <c r="R53" s="46"/>
    </row>
    <row r="54" spans="1:18" ht="21.75" customHeight="1" x14ac:dyDescent="0.2">
      <c r="A54" s="8" t="s">
        <v>76</v>
      </c>
      <c r="C54" s="9">
        <v>1100000</v>
      </c>
      <c r="E54" s="9">
        <v>164830050</v>
      </c>
      <c r="G54" s="9">
        <v>-134660100</v>
      </c>
      <c r="I54" s="9">
        <v>30169950</v>
      </c>
      <c r="K54" s="9">
        <v>1100000</v>
      </c>
      <c r="M54" s="9">
        <v>164830050</v>
      </c>
      <c r="O54" s="9">
        <v>-134660100</v>
      </c>
      <c r="Q54" s="46">
        <v>30169950</v>
      </c>
      <c r="R54" s="46"/>
    </row>
    <row r="55" spans="1:18" ht="21.75" customHeight="1" x14ac:dyDescent="0.2">
      <c r="A55" s="8" t="s">
        <v>77</v>
      </c>
      <c r="C55" s="9">
        <v>6003000</v>
      </c>
      <c r="E55" s="9">
        <v>299840845</v>
      </c>
      <c r="G55" s="9">
        <v>518309</v>
      </c>
      <c r="I55" s="9">
        <v>300359154</v>
      </c>
      <c r="K55" s="9">
        <v>6003000</v>
      </c>
      <c r="M55" s="9">
        <v>299840845</v>
      </c>
      <c r="O55" s="9">
        <v>518309</v>
      </c>
      <c r="Q55" s="46">
        <v>300359154</v>
      </c>
      <c r="R55" s="46"/>
    </row>
    <row r="56" spans="1:18" ht="21.75" customHeight="1" x14ac:dyDescent="0.2">
      <c r="A56" s="11" t="s">
        <v>69</v>
      </c>
      <c r="C56" s="13">
        <v>1250000</v>
      </c>
      <c r="E56" s="13">
        <v>74922750</v>
      </c>
      <c r="G56" s="13">
        <v>-74361465</v>
      </c>
      <c r="I56" s="13">
        <v>561285</v>
      </c>
      <c r="K56" s="13">
        <v>1250000</v>
      </c>
      <c r="M56" s="13">
        <v>74922750</v>
      </c>
      <c r="O56" s="13">
        <v>-77345500</v>
      </c>
      <c r="Q56" s="47">
        <v>-2422750</v>
      </c>
      <c r="R56" s="47"/>
    </row>
    <row r="57" spans="1:18" ht="21.75" customHeight="1" x14ac:dyDescent="0.2">
      <c r="A57" s="15" t="s">
        <v>35</v>
      </c>
      <c r="C57" s="16">
        <v>9081473281</v>
      </c>
      <c r="E57" s="16">
        <v>60375289994599</v>
      </c>
      <c r="G57" s="16">
        <v>57710603431158</v>
      </c>
      <c r="I57" s="16">
        <v>2351157822689</v>
      </c>
      <c r="K57" s="16">
        <v>9081473281</v>
      </c>
      <c r="M57" s="16">
        <v>60375289994599</v>
      </c>
      <c r="O57" s="16">
        <v>60372342081968</v>
      </c>
      <c r="Q57" s="48">
        <f>SUM(Q8:Q56)</f>
        <v>-240061097054</v>
      </c>
      <c r="R57" s="48"/>
    </row>
    <row r="58" spans="1:18" ht="89.25" customHeight="1" x14ac:dyDescent="0.3">
      <c r="I58" s="49">
        <f>I57-'درآمد سرمایه گذاری در صندوق'!F21</f>
        <v>2293823668731</v>
      </c>
      <c r="J58" s="50"/>
      <c r="K58" s="50"/>
      <c r="L58" s="50"/>
      <c r="M58" s="49"/>
      <c r="Q58" s="35">
        <f>Q57-'درآمد سرمایه گذاری در صندوق'!Q21</f>
        <v>-521496167319</v>
      </c>
    </row>
    <row r="59" spans="1:18" ht="20.25" x14ac:dyDescent="0.3">
      <c r="I59" s="49">
        <f>I58-'درآمد سرمایه گذاری در سهام'!F63</f>
        <v>0</v>
      </c>
      <c r="J59" s="50"/>
      <c r="K59" s="50"/>
      <c r="L59" s="50"/>
      <c r="M59" s="50"/>
      <c r="Q59" s="35">
        <f>Q58-'درآمد سرمایه گذاری در سهام'!Q63</f>
        <v>0</v>
      </c>
    </row>
    <row r="60" spans="1:18" ht="20.25" x14ac:dyDescent="0.3">
      <c r="I60" s="49"/>
      <c r="J60" s="50"/>
      <c r="K60" s="50"/>
      <c r="L60" s="50"/>
      <c r="M60" s="49"/>
    </row>
    <row r="61" spans="1:18" x14ac:dyDescent="0.2">
      <c r="M61" s="35"/>
    </row>
  </sheetData>
  <pageMargins left="0.39" right="0.39" top="0.39" bottom="0.39" header="0" footer="0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25"/>
  <sheetViews>
    <sheetView rightToLeft="1" view="pageBreakPreview" topLeftCell="G1" zoomScale="60" zoomScaleNormal="100" workbookViewId="0">
      <selection activeCell="AB9" sqref="AB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7.42578125" customWidth="1"/>
    <col min="7" max="7" width="1.28515625" customWidth="1"/>
    <col min="8" max="8" width="19.85546875" customWidth="1"/>
    <col min="9" max="9" width="1.28515625" customWidth="1"/>
    <col min="10" max="10" width="20.85546875" customWidth="1"/>
    <col min="11" max="11" width="1.28515625" customWidth="1"/>
    <col min="12" max="12" width="14.28515625" customWidth="1"/>
    <col min="13" max="13" width="1.28515625" customWidth="1"/>
    <col min="14" max="14" width="18.5703125" customWidth="1"/>
    <col min="15" max="15" width="1.28515625" customWidth="1"/>
    <col min="16" max="16" width="14.28515625" customWidth="1"/>
    <col min="17" max="17" width="1.28515625" customWidth="1"/>
    <col min="18" max="18" width="17.8554687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9.85546875" customWidth="1"/>
    <col min="25" max="25" width="1.28515625" customWidth="1"/>
    <col min="26" max="26" width="22.14062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</row>
    <row r="2" spans="1:28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t="14.45" customHeight="1" x14ac:dyDescent="0.2">
      <c r="A4" s="1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ht="14.45" customHeight="1" x14ac:dyDescent="0.2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28" ht="14.45" customHeight="1" x14ac:dyDescent="0.2">
      <c r="F6" s="60" t="s">
        <v>7</v>
      </c>
      <c r="G6" s="60"/>
      <c r="H6" s="60"/>
      <c r="I6" s="60"/>
      <c r="J6" s="60"/>
      <c r="L6" s="60" t="s">
        <v>8</v>
      </c>
      <c r="M6" s="60"/>
      <c r="N6" s="60"/>
      <c r="O6" s="60"/>
      <c r="P6" s="60"/>
      <c r="Q6" s="60"/>
      <c r="R6" s="60"/>
      <c r="T6" s="60" t="s">
        <v>9</v>
      </c>
      <c r="U6" s="60"/>
      <c r="V6" s="60"/>
      <c r="W6" s="60"/>
      <c r="X6" s="60"/>
      <c r="Y6" s="60"/>
      <c r="Z6" s="60"/>
      <c r="AA6" s="60"/>
      <c r="AB6" s="60"/>
    </row>
    <row r="7" spans="1:28" ht="14.45" customHeight="1" x14ac:dyDescent="0.2">
      <c r="F7" s="3"/>
      <c r="G7" s="3"/>
      <c r="H7" s="3"/>
      <c r="I7" s="3"/>
      <c r="J7" s="3"/>
      <c r="L7" s="63" t="s">
        <v>10</v>
      </c>
      <c r="M7" s="63"/>
      <c r="N7" s="63"/>
      <c r="O7" s="3"/>
      <c r="P7" s="63" t="s">
        <v>11</v>
      </c>
      <c r="Q7" s="63"/>
      <c r="R7" s="63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60" t="s">
        <v>12</v>
      </c>
      <c r="B8" s="60"/>
      <c r="C8" s="60"/>
      <c r="E8" s="60" t="s">
        <v>13</v>
      </c>
      <c r="F8" s="6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4" t="s">
        <v>18</v>
      </c>
    </row>
    <row r="9" spans="1:28" ht="21.75" customHeight="1" x14ac:dyDescent="0.2">
      <c r="A9" s="61" t="s">
        <v>19</v>
      </c>
      <c r="B9" s="61"/>
      <c r="C9" s="61"/>
      <c r="E9" s="62">
        <v>196570842</v>
      </c>
      <c r="F9" s="62"/>
      <c r="H9" s="6">
        <v>801605813279</v>
      </c>
      <c r="J9" s="6">
        <v>912770469599.89197</v>
      </c>
      <c r="L9" s="6">
        <v>7298693</v>
      </c>
      <c r="N9" s="6">
        <v>36301205317</v>
      </c>
      <c r="P9" s="6">
        <v>-92000000</v>
      </c>
      <c r="R9" s="6">
        <v>441412876800</v>
      </c>
      <c r="T9" s="6">
        <v>111869535</v>
      </c>
      <c r="V9" s="6">
        <v>4856</v>
      </c>
      <c r="X9" s="6">
        <v>459952709557</v>
      </c>
      <c r="Z9" s="6">
        <v>542825600728.90997</v>
      </c>
      <c r="AB9" s="10">
        <f>Z9/66692050783570*100</f>
        <v>0.81392848825491271</v>
      </c>
    </row>
    <row r="10" spans="1:28" ht="21.75" customHeight="1" x14ac:dyDescent="0.2">
      <c r="A10" s="55" t="s">
        <v>20</v>
      </c>
      <c r="B10" s="55"/>
      <c r="C10" s="55"/>
      <c r="E10" s="56">
        <v>17540273</v>
      </c>
      <c r="F10" s="56"/>
      <c r="H10" s="9">
        <v>391969426598</v>
      </c>
      <c r="J10" s="9">
        <v>576636404713.90796</v>
      </c>
      <c r="L10" s="9">
        <v>2150924</v>
      </c>
      <c r="N10" s="9">
        <v>71310875721</v>
      </c>
      <c r="P10" s="9">
        <v>0</v>
      </c>
      <c r="R10" s="9">
        <v>0</v>
      </c>
      <c r="T10" s="9">
        <v>19691197</v>
      </c>
      <c r="V10" s="9">
        <v>35200</v>
      </c>
      <c r="X10" s="9">
        <v>463280302319</v>
      </c>
      <c r="Z10" s="9">
        <v>692603355497.85596</v>
      </c>
      <c r="AB10" s="10">
        <f>Z10/66692050783570*100</f>
        <v>1.0385096085071703</v>
      </c>
    </row>
    <row r="11" spans="1:28" ht="21.75" customHeight="1" x14ac:dyDescent="0.2">
      <c r="A11" s="55" t="s">
        <v>21</v>
      </c>
      <c r="B11" s="55"/>
      <c r="C11" s="55"/>
      <c r="E11" s="56">
        <v>24655853</v>
      </c>
      <c r="F11" s="56"/>
      <c r="H11" s="9">
        <v>201637249451</v>
      </c>
      <c r="J11" s="9">
        <v>160633986877.21399</v>
      </c>
      <c r="L11" s="9">
        <v>1249691</v>
      </c>
      <c r="N11" s="9">
        <v>8189826614</v>
      </c>
      <c r="P11" s="9">
        <v>0</v>
      </c>
      <c r="R11" s="9">
        <v>0</v>
      </c>
      <c r="T11" s="9">
        <v>25905544</v>
      </c>
      <c r="V11" s="9">
        <v>6470</v>
      </c>
      <c r="X11" s="9">
        <v>209827076065</v>
      </c>
      <c r="Z11" s="9">
        <v>167481486939.043</v>
      </c>
      <c r="AB11" s="10">
        <f t="shared" ref="AB11:AB24" si="0">Z11/66692050783570*100</f>
        <v>0.25112661099979716</v>
      </c>
    </row>
    <row r="12" spans="1:28" ht="21.75" customHeight="1" x14ac:dyDescent="0.2">
      <c r="A12" s="55" t="s">
        <v>22</v>
      </c>
      <c r="B12" s="55"/>
      <c r="C12" s="55"/>
      <c r="E12" s="56">
        <v>589908942</v>
      </c>
      <c r="F12" s="56"/>
      <c r="H12" s="9">
        <v>4405955053572</v>
      </c>
      <c r="J12" s="9">
        <v>4798209375201.21</v>
      </c>
      <c r="L12" s="9">
        <v>2902986</v>
      </c>
      <c r="N12" s="9">
        <v>23918031053</v>
      </c>
      <c r="P12" s="9">
        <v>0</v>
      </c>
      <c r="R12" s="9">
        <v>0</v>
      </c>
      <c r="T12" s="9">
        <v>592811928</v>
      </c>
      <c r="V12" s="9">
        <v>8190</v>
      </c>
      <c r="X12" s="9">
        <v>4429873084625</v>
      </c>
      <c r="Z12" s="9">
        <v>4851439791755.3604</v>
      </c>
      <c r="AB12" s="10">
        <f t="shared" si="0"/>
        <v>7.2743898781870158</v>
      </c>
    </row>
    <row r="13" spans="1:28" ht="21.75" customHeight="1" x14ac:dyDescent="0.2">
      <c r="A13" s="55" t="s">
        <v>23</v>
      </c>
      <c r="B13" s="55"/>
      <c r="C13" s="55"/>
      <c r="E13" s="56">
        <v>6003572</v>
      </c>
      <c r="F13" s="56"/>
      <c r="H13" s="9">
        <v>146636150913</v>
      </c>
      <c r="J13" s="9">
        <v>94784346707.423996</v>
      </c>
      <c r="L13" s="9">
        <v>100000</v>
      </c>
      <c r="N13" s="9">
        <v>1683221799</v>
      </c>
      <c r="P13" s="9">
        <v>0</v>
      </c>
      <c r="R13" s="9">
        <v>0</v>
      </c>
      <c r="T13" s="9">
        <v>6103572</v>
      </c>
      <c r="V13" s="9">
        <v>17130</v>
      </c>
      <c r="X13" s="9">
        <v>148319372712</v>
      </c>
      <c r="Z13" s="9">
        <v>104474727176.84599</v>
      </c>
      <c r="AB13" s="10">
        <f t="shared" si="0"/>
        <v>0.15665244350618168</v>
      </c>
    </row>
    <row r="14" spans="1:28" ht="21.75" customHeight="1" x14ac:dyDescent="0.2">
      <c r="A14" s="55" t="s">
        <v>24</v>
      </c>
      <c r="B14" s="55"/>
      <c r="C14" s="55"/>
      <c r="E14" s="56">
        <v>3776969254</v>
      </c>
      <c r="F14" s="56"/>
      <c r="H14" s="9">
        <v>26164006216626</v>
      </c>
      <c r="J14" s="9">
        <v>29702157220478</v>
      </c>
      <c r="L14" s="9">
        <v>9113499</v>
      </c>
      <c r="N14" s="9">
        <v>73929045152</v>
      </c>
      <c r="P14" s="9">
        <v>-5000000</v>
      </c>
      <c r="R14" s="9">
        <v>41618346000</v>
      </c>
      <c r="T14" s="9">
        <v>3781082753</v>
      </c>
      <c r="V14" s="9">
        <v>8170</v>
      </c>
      <c r="X14" s="9">
        <v>26203298504241</v>
      </c>
      <c r="Z14" s="9">
        <v>30867968592980.102</v>
      </c>
      <c r="AB14" s="10">
        <f t="shared" si="0"/>
        <v>46.284329586974735</v>
      </c>
    </row>
    <row r="15" spans="1:28" ht="21.75" customHeight="1" x14ac:dyDescent="0.2">
      <c r="A15" s="55" t="s">
        <v>25</v>
      </c>
      <c r="B15" s="55"/>
      <c r="C15" s="55"/>
      <c r="E15" s="56">
        <v>31857553</v>
      </c>
      <c r="F15" s="56"/>
      <c r="H15" s="9">
        <v>143283170108</v>
      </c>
      <c r="J15" s="9">
        <v>119788863160.326</v>
      </c>
      <c r="L15" s="9">
        <v>1180784</v>
      </c>
      <c r="N15" s="9">
        <v>4574774589</v>
      </c>
      <c r="P15" s="9">
        <v>0</v>
      </c>
      <c r="R15" s="9">
        <v>0</v>
      </c>
      <c r="T15" s="9">
        <v>33038337</v>
      </c>
      <c r="V15" s="9">
        <v>4059</v>
      </c>
      <c r="X15" s="9">
        <v>147857944697</v>
      </c>
      <c r="Z15" s="9">
        <v>134000691899.489</v>
      </c>
      <c r="AB15" s="10">
        <f t="shared" si="0"/>
        <v>0.20092453347153766</v>
      </c>
    </row>
    <row r="16" spans="1:28" ht="21.75" customHeight="1" x14ac:dyDescent="0.2">
      <c r="A16" s="55" t="s">
        <v>26</v>
      </c>
      <c r="B16" s="55"/>
      <c r="C16" s="55"/>
      <c r="E16" s="56">
        <v>25726590</v>
      </c>
      <c r="F16" s="56"/>
      <c r="H16" s="9">
        <v>68605443020</v>
      </c>
      <c r="J16" s="9">
        <v>58149319484.599197</v>
      </c>
      <c r="L16" s="9">
        <v>0</v>
      </c>
      <c r="N16" s="9">
        <v>0</v>
      </c>
      <c r="P16" s="9">
        <v>0</v>
      </c>
      <c r="R16" s="9">
        <v>0</v>
      </c>
      <c r="T16" s="9">
        <v>25726590</v>
      </c>
      <c r="V16" s="9">
        <v>2154</v>
      </c>
      <c r="X16" s="9">
        <v>68605443020</v>
      </c>
      <c r="Z16" s="9">
        <v>55372959403.1064</v>
      </c>
      <c r="AB16" s="10">
        <f t="shared" si="0"/>
        <v>8.3027825284310908E-2</v>
      </c>
    </row>
    <row r="17" spans="1:28" ht="21.75" customHeight="1" x14ac:dyDescent="0.2">
      <c r="A17" s="55" t="s">
        <v>27</v>
      </c>
      <c r="B17" s="55"/>
      <c r="C17" s="55"/>
      <c r="E17" s="56">
        <v>9822696</v>
      </c>
      <c r="F17" s="56"/>
      <c r="H17" s="9">
        <v>164620892134</v>
      </c>
      <c r="J17" s="9">
        <v>120432881315.261</v>
      </c>
      <c r="L17" s="9">
        <v>541951</v>
      </c>
      <c r="N17" s="9">
        <v>6708908708</v>
      </c>
      <c r="P17" s="9">
        <v>0</v>
      </c>
      <c r="R17" s="9">
        <v>0</v>
      </c>
      <c r="T17" s="9">
        <v>10364647</v>
      </c>
      <c r="V17" s="9">
        <v>12090</v>
      </c>
      <c r="X17" s="9">
        <v>171329800842</v>
      </c>
      <c r="Z17" s="9">
        <v>125213347707.505</v>
      </c>
      <c r="AB17" s="10">
        <f t="shared" si="0"/>
        <v>0.18774853410018708</v>
      </c>
    </row>
    <row r="18" spans="1:28" ht="21.75" customHeight="1" x14ac:dyDescent="0.2">
      <c r="A18" s="55" t="s">
        <v>28</v>
      </c>
      <c r="B18" s="55"/>
      <c r="C18" s="55"/>
      <c r="E18" s="56">
        <v>518783790</v>
      </c>
      <c r="F18" s="56"/>
      <c r="H18" s="9">
        <v>4897636335810</v>
      </c>
      <c r="J18" s="9">
        <v>7060465185032.9502</v>
      </c>
      <c r="L18" s="9">
        <v>6569731</v>
      </c>
      <c r="N18" s="9">
        <v>97574039501</v>
      </c>
      <c r="P18" s="9">
        <v>-12800000</v>
      </c>
      <c r="R18" s="9">
        <v>193190621440</v>
      </c>
      <c r="T18" s="9">
        <v>512553521</v>
      </c>
      <c r="V18" s="9">
        <v>15060</v>
      </c>
      <c r="X18" s="9">
        <v>4874231887154</v>
      </c>
      <c r="Z18" s="9">
        <v>7713189543680.04</v>
      </c>
      <c r="AB18" s="10">
        <f t="shared" si="0"/>
        <v>11.565380660899143</v>
      </c>
    </row>
    <row r="19" spans="1:28" ht="21.75" customHeight="1" x14ac:dyDescent="0.2">
      <c r="A19" s="55" t="s">
        <v>29</v>
      </c>
      <c r="B19" s="55"/>
      <c r="C19" s="55"/>
      <c r="E19" s="56">
        <v>23285438</v>
      </c>
      <c r="F19" s="56"/>
      <c r="H19" s="9">
        <v>147565637477</v>
      </c>
      <c r="J19" s="9">
        <v>138443059349.36401</v>
      </c>
      <c r="L19" s="9">
        <v>23959424</v>
      </c>
      <c r="N19" s="9">
        <v>2020411371</v>
      </c>
      <c r="P19" s="9">
        <v>0</v>
      </c>
      <c r="R19" s="9">
        <v>0</v>
      </c>
      <c r="T19" s="9">
        <v>47244862</v>
      </c>
      <c r="V19" s="9">
        <v>3258</v>
      </c>
      <c r="X19" s="9">
        <v>149586048848</v>
      </c>
      <c r="Z19" s="9">
        <v>153806778338.099</v>
      </c>
      <c r="AB19" s="10">
        <f t="shared" si="0"/>
        <v>0.23062235533472344</v>
      </c>
    </row>
    <row r="20" spans="1:28" ht="21.75" customHeight="1" x14ac:dyDescent="0.2">
      <c r="A20" s="55" t="s">
        <v>30</v>
      </c>
      <c r="B20" s="55"/>
      <c r="C20" s="55"/>
      <c r="E20" s="56">
        <v>90384512</v>
      </c>
      <c r="F20" s="56"/>
      <c r="H20" s="9">
        <v>371190844316</v>
      </c>
      <c r="J20" s="9">
        <v>400550660683.85303</v>
      </c>
      <c r="L20" s="9">
        <v>0</v>
      </c>
      <c r="N20" s="9">
        <v>0</v>
      </c>
      <c r="P20" s="9">
        <v>0</v>
      </c>
      <c r="R20" s="9">
        <v>0</v>
      </c>
      <c r="T20" s="9">
        <v>90384512</v>
      </c>
      <c r="V20" s="9">
        <v>4048</v>
      </c>
      <c r="X20" s="9">
        <v>371190844316</v>
      </c>
      <c r="Z20" s="9">
        <v>365598438432.52197</v>
      </c>
      <c r="AB20" s="10">
        <f t="shared" si="0"/>
        <v>0.54818892827117771</v>
      </c>
    </row>
    <row r="21" spans="1:28" ht="21.75" customHeight="1" x14ac:dyDescent="0.2">
      <c r="A21" s="55" t="s">
        <v>31</v>
      </c>
      <c r="B21" s="55"/>
      <c r="C21" s="55"/>
      <c r="E21" s="56">
        <v>2126663241</v>
      </c>
      <c r="F21" s="56"/>
      <c r="H21" s="9">
        <v>5429995459567</v>
      </c>
      <c r="J21" s="9">
        <v>4993860395801.5703</v>
      </c>
      <c r="L21" s="9">
        <v>60856015</v>
      </c>
      <c r="N21" s="9">
        <v>150846256856</v>
      </c>
      <c r="P21" s="9">
        <v>0</v>
      </c>
      <c r="R21" s="9">
        <v>0</v>
      </c>
      <c r="T21" s="9">
        <v>2187519256</v>
      </c>
      <c r="V21" s="9">
        <v>2358</v>
      </c>
      <c r="X21" s="9">
        <v>5580841716423</v>
      </c>
      <c r="Z21" s="9">
        <v>5154250196139.71</v>
      </c>
      <c r="AB21" s="10">
        <f t="shared" si="0"/>
        <v>7.7284326026595833</v>
      </c>
    </row>
    <row r="22" spans="1:28" ht="21.75" customHeight="1" x14ac:dyDescent="0.2">
      <c r="A22" s="55" t="s">
        <v>32</v>
      </c>
      <c r="B22" s="55"/>
      <c r="C22" s="55"/>
      <c r="E22" s="56">
        <v>1271960320</v>
      </c>
      <c r="F22" s="56"/>
      <c r="H22" s="9">
        <v>6356551099622</v>
      </c>
      <c r="J22" s="9">
        <v>4452290686439.2695</v>
      </c>
      <c r="L22" s="9">
        <v>13229134</v>
      </c>
      <c r="N22" s="9">
        <v>50488166327</v>
      </c>
      <c r="P22" s="9">
        <v>0</v>
      </c>
      <c r="R22" s="9">
        <v>0</v>
      </c>
      <c r="T22" s="9">
        <v>1285189454</v>
      </c>
      <c r="V22" s="9">
        <v>3778</v>
      </c>
      <c r="X22" s="9">
        <v>6407039265949</v>
      </c>
      <c r="Z22" s="9">
        <v>4851755618436.5195</v>
      </c>
      <c r="AB22" s="10">
        <f t="shared" si="0"/>
        <v>7.2748634378953287</v>
      </c>
    </row>
    <row r="23" spans="1:28" ht="21.75" customHeight="1" x14ac:dyDescent="0.2">
      <c r="A23" s="55" t="s">
        <v>33</v>
      </c>
      <c r="B23" s="55"/>
      <c r="C23" s="55"/>
      <c r="E23" s="56">
        <v>1092556</v>
      </c>
      <c r="F23" s="56"/>
      <c r="H23" s="9">
        <v>15402050709</v>
      </c>
      <c r="J23" s="9">
        <v>16867161407.448</v>
      </c>
      <c r="L23" s="9">
        <v>0</v>
      </c>
      <c r="N23" s="9">
        <v>0</v>
      </c>
      <c r="P23" s="9">
        <v>0</v>
      </c>
      <c r="R23" s="9">
        <v>0</v>
      </c>
      <c r="T23" s="9">
        <v>1092556</v>
      </c>
      <c r="V23" s="9">
        <v>17040</v>
      </c>
      <c r="X23" s="9">
        <v>15402050709</v>
      </c>
      <c r="Z23" s="9">
        <v>18603005202.777599</v>
      </c>
      <c r="AB23" s="10">
        <f t="shared" si="0"/>
        <v>2.7893886878885072E-2</v>
      </c>
    </row>
    <row r="24" spans="1:28" ht="21.75" customHeight="1" x14ac:dyDescent="0.2">
      <c r="A24" s="57" t="s">
        <v>34</v>
      </c>
      <c r="B24" s="57"/>
      <c r="C24" s="57"/>
      <c r="D24" s="12"/>
      <c r="E24" s="56">
        <v>5513113</v>
      </c>
      <c r="F24" s="58"/>
      <c r="H24" s="13">
        <v>108155110943</v>
      </c>
      <c r="J24" s="13">
        <v>108195248390.117</v>
      </c>
      <c r="L24" s="13">
        <v>9062717</v>
      </c>
      <c r="N24" s="13">
        <v>181922255382</v>
      </c>
      <c r="P24" s="13">
        <v>0</v>
      </c>
      <c r="R24" s="13">
        <v>0</v>
      </c>
      <c r="T24" s="13">
        <v>14575830</v>
      </c>
      <c r="V24" s="13">
        <v>22070</v>
      </c>
      <c r="X24" s="13">
        <v>290077366325</v>
      </c>
      <c r="Z24" s="13">
        <v>321444084788.24402</v>
      </c>
      <c r="AB24" s="10">
        <f t="shared" si="0"/>
        <v>0.48198260663988118</v>
      </c>
    </row>
    <row r="25" spans="1:28" ht="21.75" customHeight="1" x14ac:dyDescent="0.2">
      <c r="A25" s="59" t="s">
        <v>35</v>
      </c>
      <c r="B25" s="59"/>
      <c r="C25" s="59"/>
      <c r="D25" s="59"/>
      <c r="F25" s="16">
        <v>8716738545</v>
      </c>
      <c r="H25" s="16">
        <v>49814815954145</v>
      </c>
      <c r="J25" s="16">
        <v>53714235264642.398</v>
      </c>
      <c r="L25" s="16">
        <v>138215549</v>
      </c>
      <c r="N25" s="16">
        <v>709467018390</v>
      </c>
      <c r="P25" s="16">
        <v>-109800000</v>
      </c>
      <c r="R25" s="16">
        <v>676221844240</v>
      </c>
      <c r="T25" s="16">
        <v>8745154094</v>
      </c>
      <c r="V25" s="16"/>
      <c r="X25" s="16">
        <v>49990713417802</v>
      </c>
      <c r="Z25" s="16">
        <v>56120028219106.102</v>
      </c>
      <c r="AB25" s="23">
        <f>SUM(AB9:AB24)</f>
        <v>84.148001987864546</v>
      </c>
    </row>
  </sheetData>
  <mergeCells count="46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D25"/>
  </mergeCells>
  <pageMargins left="0.39" right="0.39" top="0.39" bottom="0.39" header="0" footer="0"/>
  <pageSetup paperSize="9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2"/>
  <sheetViews>
    <sheetView rightToLeft="1" view="pageBreakPreview" topLeftCell="A10" zoomScale="60" zoomScaleNormal="100" workbookViewId="0">
      <selection activeCell="U49" sqref="U49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</row>
    <row r="2" spans="1:49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</row>
    <row r="3" spans="1:49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</row>
    <row r="4" spans="1:49" ht="14.45" customHeight="1" x14ac:dyDescent="0.2"/>
    <row r="5" spans="1:49" ht="14.45" customHeight="1" x14ac:dyDescent="0.2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14.45" customHeight="1" x14ac:dyDescent="0.2">
      <c r="I6" s="60" t="s">
        <v>7</v>
      </c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C6" s="60" t="s">
        <v>9</v>
      </c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60" t="s">
        <v>37</v>
      </c>
      <c r="B8" s="60"/>
      <c r="C8" s="60"/>
      <c r="D8" s="60"/>
      <c r="E8" s="60"/>
      <c r="F8" s="60"/>
      <c r="G8" s="60"/>
      <c r="I8" s="60" t="s">
        <v>38</v>
      </c>
      <c r="J8" s="60"/>
      <c r="K8" s="60"/>
      <c r="M8" s="60" t="s">
        <v>39</v>
      </c>
      <c r="N8" s="60"/>
      <c r="O8" s="60"/>
      <c r="Q8" s="60" t="s">
        <v>40</v>
      </c>
      <c r="R8" s="60"/>
      <c r="S8" s="60"/>
      <c r="T8" s="60"/>
      <c r="U8" s="60"/>
      <c r="W8" s="60" t="s">
        <v>41</v>
      </c>
      <c r="X8" s="60"/>
      <c r="Y8" s="60"/>
      <c r="Z8" s="60"/>
      <c r="AA8" s="60"/>
      <c r="AC8" s="60" t="s">
        <v>38</v>
      </c>
      <c r="AD8" s="60"/>
      <c r="AE8" s="60"/>
      <c r="AF8" s="60"/>
      <c r="AG8" s="60"/>
      <c r="AI8" s="60" t="s">
        <v>39</v>
      </c>
      <c r="AJ8" s="60"/>
      <c r="AK8" s="60"/>
      <c r="AM8" s="60" t="s">
        <v>40</v>
      </c>
      <c r="AN8" s="60"/>
      <c r="AO8" s="60"/>
      <c r="AQ8" s="60" t="s">
        <v>41</v>
      </c>
      <c r="AR8" s="60"/>
      <c r="AS8" s="60"/>
    </row>
    <row r="9" spans="1:49" ht="14.45" customHeight="1" x14ac:dyDescent="0.2">
      <c r="A9" s="64" t="s">
        <v>42</v>
      </c>
      <c r="B9" s="65"/>
      <c r="C9" s="65"/>
      <c r="D9" s="65"/>
      <c r="E9" s="65"/>
      <c r="F9" s="65"/>
      <c r="G9" s="65"/>
      <c r="H9" s="64"/>
      <c r="I9" s="65"/>
      <c r="J9" s="65"/>
      <c r="K9" s="65"/>
      <c r="L9" s="64"/>
      <c r="M9" s="65"/>
      <c r="N9" s="65"/>
      <c r="O9" s="65"/>
      <c r="P9" s="64"/>
      <c r="Q9" s="65"/>
      <c r="R9" s="65"/>
      <c r="S9" s="65"/>
      <c r="T9" s="65"/>
      <c r="U9" s="65"/>
      <c r="V9" s="64"/>
      <c r="W9" s="65"/>
      <c r="X9" s="65"/>
      <c r="Y9" s="65"/>
      <c r="Z9" s="65"/>
      <c r="AA9" s="65"/>
      <c r="AB9" s="64"/>
      <c r="AC9" s="65"/>
      <c r="AD9" s="65"/>
      <c r="AE9" s="65"/>
      <c r="AF9" s="65"/>
      <c r="AG9" s="65"/>
      <c r="AH9" s="64"/>
      <c r="AI9" s="65"/>
      <c r="AJ9" s="65"/>
      <c r="AK9" s="65"/>
      <c r="AL9" s="64"/>
      <c r="AM9" s="65"/>
      <c r="AN9" s="65"/>
      <c r="AO9" s="65"/>
      <c r="AP9" s="64"/>
      <c r="AQ9" s="65"/>
      <c r="AR9" s="65"/>
      <c r="AS9" s="65"/>
      <c r="AT9" s="64"/>
      <c r="AU9" s="64"/>
      <c r="AV9" s="64"/>
      <c r="AW9" s="64"/>
    </row>
    <row r="10" spans="1:49" ht="14.45" customHeight="1" x14ac:dyDescent="0.2">
      <c r="C10" s="60" t="s">
        <v>7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Y10" s="60" t="s">
        <v>9</v>
      </c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</row>
    <row r="11" spans="1:49" ht="14.45" customHeight="1" x14ac:dyDescent="0.2">
      <c r="A11" s="2" t="s">
        <v>37</v>
      </c>
      <c r="C11" s="4" t="s">
        <v>43</v>
      </c>
      <c r="D11" s="3"/>
      <c r="E11" s="4" t="s">
        <v>44</v>
      </c>
      <c r="F11" s="3"/>
      <c r="G11" s="63" t="s">
        <v>45</v>
      </c>
      <c r="H11" s="63"/>
      <c r="I11" s="63"/>
      <c r="J11" s="3"/>
      <c r="K11" s="63" t="s">
        <v>46</v>
      </c>
      <c r="L11" s="63"/>
      <c r="M11" s="63"/>
      <c r="N11" s="3"/>
      <c r="O11" s="63" t="s">
        <v>39</v>
      </c>
      <c r="P11" s="63"/>
      <c r="Q11" s="63"/>
      <c r="R11" s="3"/>
      <c r="S11" s="63" t="s">
        <v>40</v>
      </c>
      <c r="T11" s="63"/>
      <c r="U11" s="63"/>
      <c r="V11" s="63"/>
      <c r="W11" s="63"/>
      <c r="Y11" s="63" t="s">
        <v>43</v>
      </c>
      <c r="Z11" s="63"/>
      <c r="AA11" s="63"/>
      <c r="AB11" s="63"/>
      <c r="AC11" s="63"/>
      <c r="AD11" s="3"/>
      <c r="AE11" s="63" t="s">
        <v>44</v>
      </c>
      <c r="AF11" s="63"/>
      <c r="AG11" s="63"/>
      <c r="AH11" s="63"/>
      <c r="AI11" s="63"/>
      <c r="AJ11" s="3"/>
      <c r="AK11" s="63" t="s">
        <v>45</v>
      </c>
      <c r="AL11" s="63"/>
      <c r="AM11" s="63"/>
      <c r="AN11" s="3"/>
      <c r="AO11" s="66" t="s">
        <v>46</v>
      </c>
      <c r="AP11" s="66"/>
      <c r="AQ11" s="66"/>
      <c r="AR11" s="3"/>
      <c r="AS11" s="63" t="s">
        <v>39</v>
      </c>
      <c r="AT11" s="63"/>
      <c r="AU11" s="3"/>
      <c r="AV11" s="4" t="s">
        <v>40</v>
      </c>
    </row>
    <row r="12" spans="1:49" ht="21.75" customHeight="1" x14ac:dyDescent="0.2">
      <c r="A12" s="5" t="s">
        <v>70</v>
      </c>
      <c r="C12" s="5" t="s">
        <v>48</v>
      </c>
      <c r="E12" s="5" t="s">
        <v>49</v>
      </c>
      <c r="G12" s="61" t="s">
        <v>50</v>
      </c>
      <c r="H12" s="61"/>
      <c r="I12" s="61"/>
      <c r="K12" s="62"/>
      <c r="L12" s="62"/>
      <c r="M12" s="62"/>
      <c r="O12" s="62">
        <v>13000</v>
      </c>
      <c r="P12" s="62"/>
      <c r="Q12" s="62"/>
      <c r="S12" s="61" t="s">
        <v>51</v>
      </c>
      <c r="T12" s="61"/>
      <c r="U12" s="61"/>
      <c r="V12" s="61"/>
      <c r="W12" s="61"/>
      <c r="Y12" s="61" t="s">
        <v>48</v>
      </c>
      <c r="Z12" s="61"/>
      <c r="AA12" s="61"/>
      <c r="AB12" s="61"/>
      <c r="AC12" s="61"/>
      <c r="AE12" s="61" t="s">
        <v>49</v>
      </c>
      <c r="AF12" s="61"/>
      <c r="AG12" s="61"/>
      <c r="AH12" s="61"/>
      <c r="AI12" s="61"/>
      <c r="AK12" s="61" t="s">
        <v>50</v>
      </c>
      <c r="AL12" s="61"/>
      <c r="AM12" s="61"/>
      <c r="AO12" s="55">
        <v>1000</v>
      </c>
      <c r="AP12" s="55"/>
      <c r="AQ12" s="55"/>
      <c r="AS12" s="9">
        <v>9000</v>
      </c>
      <c r="AT12" s="25">
        <v>9000</v>
      </c>
      <c r="AV12" s="5" t="s">
        <v>51</v>
      </c>
    </row>
    <row r="13" spans="1:49" ht="21.75" customHeight="1" x14ac:dyDescent="0.2">
      <c r="A13" s="8" t="s">
        <v>47</v>
      </c>
      <c r="C13" s="8" t="s">
        <v>48</v>
      </c>
      <c r="E13" s="8" t="s">
        <v>49</v>
      </c>
      <c r="G13" s="55" t="s">
        <v>50</v>
      </c>
      <c r="H13" s="55"/>
      <c r="I13" s="55"/>
      <c r="K13" s="56">
        <v>1250000</v>
      </c>
      <c r="L13" s="56"/>
      <c r="M13" s="56"/>
      <c r="O13" s="56">
        <v>13000</v>
      </c>
      <c r="P13" s="56"/>
      <c r="Q13" s="56"/>
      <c r="S13" s="55" t="s">
        <v>51</v>
      </c>
      <c r="T13" s="55"/>
      <c r="U13" s="55"/>
      <c r="V13" s="55"/>
      <c r="W13" s="55"/>
      <c r="Y13" s="55" t="s">
        <v>48</v>
      </c>
      <c r="Z13" s="55"/>
      <c r="AA13" s="55"/>
      <c r="AB13" s="55"/>
      <c r="AC13" s="55"/>
      <c r="AE13" s="55" t="s">
        <v>49</v>
      </c>
      <c r="AF13" s="55"/>
      <c r="AG13" s="55"/>
      <c r="AH13" s="55"/>
      <c r="AI13" s="55"/>
      <c r="AK13" s="55" t="s">
        <v>50</v>
      </c>
      <c r="AL13" s="55"/>
      <c r="AM13" s="55"/>
      <c r="AO13" s="55">
        <v>5220000</v>
      </c>
      <c r="AP13" s="55"/>
      <c r="AQ13" s="55"/>
      <c r="AS13" s="9">
        <v>13000</v>
      </c>
      <c r="AT13" s="25">
        <v>13000</v>
      </c>
      <c r="AV13" s="8" t="s">
        <v>51</v>
      </c>
    </row>
    <row r="14" spans="1:49" ht="21.75" customHeight="1" x14ac:dyDescent="0.2">
      <c r="A14" s="8" t="s">
        <v>52</v>
      </c>
      <c r="C14" s="8" t="s">
        <v>48</v>
      </c>
      <c r="E14" s="8" t="s">
        <v>49</v>
      </c>
      <c r="G14" s="55" t="s">
        <v>50</v>
      </c>
      <c r="H14" s="55"/>
      <c r="I14" s="55"/>
      <c r="K14" s="56">
        <v>22505000</v>
      </c>
      <c r="L14" s="56"/>
      <c r="M14" s="56"/>
      <c r="O14" s="56">
        <v>14000</v>
      </c>
      <c r="P14" s="56"/>
      <c r="Q14" s="56"/>
      <c r="S14" s="55" t="s">
        <v>51</v>
      </c>
      <c r="T14" s="55"/>
      <c r="U14" s="55"/>
      <c r="V14" s="55"/>
      <c r="W14" s="55"/>
      <c r="Y14" s="55" t="s">
        <v>48</v>
      </c>
      <c r="Z14" s="55"/>
      <c r="AA14" s="55"/>
      <c r="AB14" s="55"/>
      <c r="AC14" s="55"/>
      <c r="AE14" s="55" t="s">
        <v>49</v>
      </c>
      <c r="AF14" s="55"/>
      <c r="AG14" s="55"/>
      <c r="AH14" s="55"/>
      <c r="AI14" s="55"/>
      <c r="AK14" s="55" t="s">
        <v>50</v>
      </c>
      <c r="AL14" s="55"/>
      <c r="AM14" s="55"/>
      <c r="AO14" s="55">
        <v>21085000</v>
      </c>
      <c r="AP14" s="55"/>
      <c r="AQ14" s="55"/>
      <c r="AS14" s="9">
        <v>14000</v>
      </c>
      <c r="AT14" s="25">
        <v>14000</v>
      </c>
      <c r="AV14" s="8" t="s">
        <v>51</v>
      </c>
    </row>
    <row r="15" spans="1:49" ht="21.75" customHeight="1" x14ac:dyDescent="0.2">
      <c r="A15" s="8" t="s">
        <v>53</v>
      </c>
      <c r="C15" s="8" t="s">
        <v>48</v>
      </c>
      <c r="E15" s="8" t="s">
        <v>49</v>
      </c>
      <c r="G15" s="55" t="s">
        <v>50</v>
      </c>
      <c r="H15" s="55"/>
      <c r="I15" s="55"/>
      <c r="K15" s="56">
        <v>29407000</v>
      </c>
      <c r="L15" s="56"/>
      <c r="M15" s="56"/>
      <c r="O15" s="56">
        <v>15000</v>
      </c>
      <c r="P15" s="56"/>
      <c r="Q15" s="56"/>
      <c r="S15" s="55" t="s">
        <v>51</v>
      </c>
      <c r="T15" s="55"/>
      <c r="U15" s="55"/>
      <c r="V15" s="55"/>
      <c r="W15" s="55"/>
      <c r="Y15" s="55" t="s">
        <v>48</v>
      </c>
      <c r="Z15" s="55"/>
      <c r="AA15" s="55"/>
      <c r="AB15" s="55"/>
      <c r="AC15" s="55"/>
      <c r="AE15" s="55" t="s">
        <v>49</v>
      </c>
      <c r="AF15" s="55"/>
      <c r="AG15" s="55"/>
      <c r="AH15" s="55"/>
      <c r="AI15" s="55"/>
      <c r="AK15" s="55" t="s">
        <v>50</v>
      </c>
      <c r="AL15" s="55"/>
      <c r="AM15" s="55"/>
      <c r="AO15" s="55">
        <v>25817000</v>
      </c>
      <c r="AP15" s="55"/>
      <c r="AQ15" s="55"/>
      <c r="AS15" s="9">
        <v>15000</v>
      </c>
      <c r="AT15" s="25">
        <v>15000</v>
      </c>
      <c r="AV15" s="8" t="s">
        <v>51</v>
      </c>
    </row>
    <row r="16" spans="1:49" ht="21.75" customHeight="1" x14ac:dyDescent="0.2">
      <c r="A16" s="8" t="s">
        <v>54</v>
      </c>
      <c r="C16" s="8" t="s">
        <v>48</v>
      </c>
      <c r="E16" s="8" t="s">
        <v>49</v>
      </c>
      <c r="G16" s="55" t="s">
        <v>50</v>
      </c>
      <c r="H16" s="55"/>
      <c r="I16" s="55"/>
      <c r="K16" s="56">
        <v>5000000</v>
      </c>
      <c r="L16" s="56"/>
      <c r="M16" s="56"/>
      <c r="O16" s="56">
        <v>11000</v>
      </c>
      <c r="P16" s="56"/>
      <c r="Q16" s="56"/>
      <c r="S16" s="55" t="s">
        <v>51</v>
      </c>
      <c r="T16" s="55"/>
      <c r="U16" s="55"/>
      <c r="V16" s="55"/>
      <c r="W16" s="55"/>
      <c r="Y16" s="55" t="s">
        <v>48</v>
      </c>
      <c r="Z16" s="55"/>
      <c r="AA16" s="55"/>
      <c r="AB16" s="55"/>
      <c r="AC16" s="55"/>
      <c r="AE16" s="55" t="s">
        <v>49</v>
      </c>
      <c r="AF16" s="55"/>
      <c r="AG16" s="55"/>
      <c r="AH16" s="55"/>
      <c r="AI16" s="55"/>
      <c r="AK16" s="55" t="s">
        <v>50</v>
      </c>
      <c r="AL16" s="55"/>
      <c r="AM16" s="55"/>
      <c r="AO16" s="55">
        <v>5000000</v>
      </c>
      <c r="AP16" s="55"/>
      <c r="AQ16" s="55"/>
      <c r="AS16" s="9">
        <v>11000</v>
      </c>
      <c r="AT16" s="25">
        <v>11000</v>
      </c>
      <c r="AV16" s="8" t="s">
        <v>51</v>
      </c>
    </row>
    <row r="17" spans="1:48" ht="21.75" customHeight="1" x14ac:dyDescent="0.2">
      <c r="A17" s="8" t="s">
        <v>55</v>
      </c>
      <c r="C17" s="8" t="s">
        <v>48</v>
      </c>
      <c r="E17" s="8" t="s">
        <v>49</v>
      </c>
      <c r="G17" s="55" t="s">
        <v>50</v>
      </c>
      <c r="H17" s="55"/>
      <c r="I17" s="55"/>
      <c r="K17" s="56">
        <v>488000</v>
      </c>
      <c r="L17" s="56"/>
      <c r="M17" s="56"/>
      <c r="O17" s="56">
        <v>20000</v>
      </c>
      <c r="P17" s="56"/>
      <c r="Q17" s="56"/>
      <c r="S17" s="55" t="s">
        <v>51</v>
      </c>
      <c r="T17" s="55"/>
      <c r="U17" s="55"/>
      <c r="V17" s="55"/>
      <c r="W17" s="55"/>
      <c r="Y17" s="55" t="s">
        <v>48</v>
      </c>
      <c r="Z17" s="55"/>
      <c r="AA17" s="55"/>
      <c r="AB17" s="55"/>
      <c r="AC17" s="55"/>
      <c r="AE17" s="55" t="s">
        <v>49</v>
      </c>
      <c r="AF17" s="55"/>
      <c r="AG17" s="55"/>
      <c r="AH17" s="55"/>
      <c r="AI17" s="55"/>
      <c r="AK17" s="55" t="s">
        <v>50</v>
      </c>
      <c r="AL17" s="55"/>
      <c r="AM17" s="55"/>
      <c r="AO17" s="55">
        <v>488000</v>
      </c>
      <c r="AP17" s="55"/>
      <c r="AQ17" s="55"/>
      <c r="AS17" s="9">
        <v>20000</v>
      </c>
      <c r="AT17" s="25">
        <v>20000</v>
      </c>
      <c r="AV17" s="8" t="s">
        <v>51</v>
      </c>
    </row>
    <row r="18" spans="1:48" ht="21.75" customHeight="1" x14ac:dyDescent="0.2">
      <c r="A18" s="8" t="s">
        <v>56</v>
      </c>
      <c r="C18" s="8" t="s">
        <v>48</v>
      </c>
      <c r="E18" s="8" t="s">
        <v>49</v>
      </c>
      <c r="G18" s="55" t="s">
        <v>50</v>
      </c>
      <c r="H18" s="55"/>
      <c r="I18" s="55"/>
      <c r="K18" s="56">
        <v>1000000</v>
      </c>
      <c r="L18" s="56"/>
      <c r="M18" s="56"/>
      <c r="O18" s="56">
        <v>22000</v>
      </c>
      <c r="P18" s="56"/>
      <c r="Q18" s="56"/>
      <c r="S18" s="55" t="s">
        <v>51</v>
      </c>
      <c r="T18" s="55"/>
      <c r="U18" s="55"/>
      <c r="V18" s="55"/>
      <c r="W18" s="55"/>
      <c r="Y18" s="55" t="s">
        <v>48</v>
      </c>
      <c r="Z18" s="55"/>
      <c r="AA18" s="55"/>
      <c r="AB18" s="55"/>
      <c r="AC18" s="55"/>
      <c r="AE18" s="55" t="s">
        <v>49</v>
      </c>
      <c r="AF18" s="55"/>
      <c r="AG18" s="55"/>
      <c r="AH18" s="55"/>
      <c r="AI18" s="55"/>
      <c r="AK18" s="55" t="s">
        <v>50</v>
      </c>
      <c r="AL18" s="55"/>
      <c r="AM18" s="55"/>
      <c r="AO18" s="55">
        <v>1000000</v>
      </c>
      <c r="AP18" s="55"/>
      <c r="AQ18" s="55"/>
      <c r="AS18" s="9">
        <v>22000</v>
      </c>
      <c r="AT18" s="25">
        <v>22000</v>
      </c>
      <c r="AV18" s="8" t="s">
        <v>51</v>
      </c>
    </row>
    <row r="19" spans="1:48" ht="21.75" customHeight="1" x14ac:dyDescent="0.2">
      <c r="A19" s="8" t="s">
        <v>57</v>
      </c>
      <c r="C19" s="8" t="s">
        <v>48</v>
      </c>
      <c r="E19" s="8" t="s">
        <v>49</v>
      </c>
      <c r="G19" s="55" t="s">
        <v>50</v>
      </c>
      <c r="H19" s="55"/>
      <c r="I19" s="55"/>
      <c r="K19" s="56">
        <v>4762000</v>
      </c>
      <c r="L19" s="56"/>
      <c r="M19" s="56"/>
      <c r="O19" s="56">
        <v>16000</v>
      </c>
      <c r="P19" s="56"/>
      <c r="Q19" s="56"/>
      <c r="S19" s="55" t="s">
        <v>51</v>
      </c>
      <c r="T19" s="55"/>
      <c r="U19" s="55"/>
      <c r="V19" s="55"/>
      <c r="W19" s="55"/>
      <c r="Y19" s="55" t="s">
        <v>48</v>
      </c>
      <c r="Z19" s="55"/>
      <c r="AA19" s="55"/>
      <c r="AB19" s="55"/>
      <c r="AC19" s="55"/>
      <c r="AE19" s="55" t="s">
        <v>49</v>
      </c>
      <c r="AF19" s="55"/>
      <c r="AG19" s="55"/>
      <c r="AH19" s="55"/>
      <c r="AI19" s="55"/>
      <c r="AK19" s="55" t="s">
        <v>50</v>
      </c>
      <c r="AL19" s="55"/>
      <c r="AM19" s="55"/>
      <c r="AO19" s="55">
        <v>2902000</v>
      </c>
      <c r="AP19" s="55"/>
      <c r="AQ19" s="55"/>
      <c r="AS19" s="9">
        <v>16000</v>
      </c>
      <c r="AT19" s="25">
        <v>16000</v>
      </c>
      <c r="AV19" s="8" t="s">
        <v>51</v>
      </c>
    </row>
    <row r="20" spans="1:48" ht="21.75" customHeight="1" x14ac:dyDescent="0.2">
      <c r="A20" s="8" t="s">
        <v>58</v>
      </c>
      <c r="C20" s="8" t="s">
        <v>48</v>
      </c>
      <c r="E20" s="8" t="s">
        <v>49</v>
      </c>
      <c r="G20" s="55" t="s">
        <v>50</v>
      </c>
      <c r="H20" s="55"/>
      <c r="I20" s="55"/>
      <c r="K20" s="56">
        <v>7109000</v>
      </c>
      <c r="L20" s="56"/>
      <c r="M20" s="56"/>
      <c r="O20" s="56">
        <v>12000</v>
      </c>
      <c r="P20" s="56"/>
      <c r="Q20" s="56"/>
      <c r="S20" s="55" t="s">
        <v>51</v>
      </c>
      <c r="T20" s="55"/>
      <c r="U20" s="55"/>
      <c r="V20" s="55"/>
      <c r="W20" s="55"/>
      <c r="Y20" s="55" t="s">
        <v>48</v>
      </c>
      <c r="Z20" s="55"/>
      <c r="AA20" s="55"/>
      <c r="AB20" s="55"/>
      <c r="AC20" s="55"/>
      <c r="AE20" s="55" t="s">
        <v>49</v>
      </c>
      <c r="AF20" s="55"/>
      <c r="AG20" s="55"/>
      <c r="AH20" s="55"/>
      <c r="AI20" s="55"/>
      <c r="AK20" s="55" t="s">
        <v>50</v>
      </c>
      <c r="AL20" s="55"/>
      <c r="AM20" s="55"/>
      <c r="AO20" s="55">
        <v>7109000</v>
      </c>
      <c r="AP20" s="55"/>
      <c r="AQ20" s="55"/>
      <c r="AS20" s="9">
        <v>12000</v>
      </c>
      <c r="AT20" s="25">
        <v>12000</v>
      </c>
      <c r="AV20" s="8" t="s">
        <v>51</v>
      </c>
    </row>
    <row r="21" spans="1:48" ht="21.75" customHeight="1" x14ac:dyDescent="0.2">
      <c r="A21" s="8" t="s">
        <v>59</v>
      </c>
      <c r="C21" s="8" t="s">
        <v>48</v>
      </c>
      <c r="E21" s="8" t="s">
        <v>49</v>
      </c>
      <c r="G21" s="55" t="s">
        <v>50</v>
      </c>
      <c r="H21" s="55"/>
      <c r="I21" s="55"/>
      <c r="K21" s="56">
        <v>4000000</v>
      </c>
      <c r="L21" s="56"/>
      <c r="M21" s="56"/>
      <c r="O21" s="56">
        <v>10000</v>
      </c>
      <c r="P21" s="56"/>
      <c r="Q21" s="56"/>
      <c r="S21" s="55" t="s">
        <v>51</v>
      </c>
      <c r="T21" s="55"/>
      <c r="U21" s="55"/>
      <c r="V21" s="55"/>
      <c r="W21" s="55"/>
      <c r="Y21" s="55" t="s">
        <v>48</v>
      </c>
      <c r="Z21" s="55"/>
      <c r="AA21" s="55"/>
      <c r="AB21" s="55"/>
      <c r="AC21" s="55"/>
      <c r="AE21" s="55" t="s">
        <v>49</v>
      </c>
      <c r="AF21" s="55"/>
      <c r="AG21" s="55"/>
      <c r="AH21" s="55"/>
      <c r="AI21" s="55"/>
      <c r="AK21" s="55" t="s">
        <v>50</v>
      </c>
      <c r="AL21" s="55"/>
      <c r="AM21" s="55"/>
      <c r="AO21" s="55">
        <v>4000000</v>
      </c>
      <c r="AP21" s="55"/>
      <c r="AQ21" s="55"/>
      <c r="AS21" s="9">
        <v>10000</v>
      </c>
      <c r="AT21" s="25">
        <v>10000</v>
      </c>
      <c r="AV21" s="8" t="s">
        <v>51</v>
      </c>
    </row>
    <row r="22" spans="1:48" ht="21.75" customHeight="1" x14ac:dyDescent="0.2">
      <c r="A22" s="8" t="s">
        <v>60</v>
      </c>
      <c r="C22" s="8" t="s">
        <v>48</v>
      </c>
      <c r="E22" s="8" t="s">
        <v>49</v>
      </c>
      <c r="G22" s="55" t="s">
        <v>50</v>
      </c>
      <c r="H22" s="55"/>
      <c r="I22" s="55"/>
      <c r="K22" s="56">
        <v>11247000</v>
      </c>
      <c r="L22" s="56"/>
      <c r="M22" s="56"/>
      <c r="O22" s="56">
        <v>4000</v>
      </c>
      <c r="P22" s="56"/>
      <c r="Q22" s="56"/>
      <c r="S22" s="55" t="s">
        <v>61</v>
      </c>
      <c r="T22" s="55"/>
      <c r="U22" s="55"/>
      <c r="V22" s="55"/>
      <c r="W22" s="55"/>
      <c r="Y22" s="55" t="s">
        <v>48</v>
      </c>
      <c r="Z22" s="55"/>
      <c r="AA22" s="55"/>
      <c r="AB22" s="55"/>
      <c r="AC22" s="55"/>
      <c r="AE22" s="55" t="s">
        <v>49</v>
      </c>
      <c r="AF22" s="55"/>
      <c r="AG22" s="55"/>
      <c r="AH22" s="55"/>
      <c r="AI22" s="55"/>
      <c r="AK22" s="55" t="s">
        <v>50</v>
      </c>
      <c r="AL22" s="55"/>
      <c r="AM22" s="55"/>
      <c r="AO22" s="55">
        <v>9358000</v>
      </c>
      <c r="AP22" s="55"/>
      <c r="AQ22" s="55"/>
      <c r="AS22" s="9">
        <v>4000</v>
      </c>
      <c r="AT22" s="25">
        <v>4000</v>
      </c>
      <c r="AV22" s="8" t="s">
        <v>61</v>
      </c>
    </row>
    <row r="23" spans="1:48" ht="21.75" customHeight="1" x14ac:dyDescent="0.2">
      <c r="A23" s="8" t="s">
        <v>71</v>
      </c>
      <c r="C23" s="8" t="s">
        <v>48</v>
      </c>
      <c r="E23" s="8" t="s">
        <v>49</v>
      </c>
      <c r="G23" s="55" t="s">
        <v>50</v>
      </c>
      <c r="H23" s="55"/>
      <c r="I23" s="55"/>
      <c r="K23" s="56"/>
      <c r="L23" s="56"/>
      <c r="M23" s="56"/>
      <c r="O23" s="56"/>
      <c r="P23" s="56"/>
      <c r="Q23" s="56"/>
      <c r="S23" s="55" t="s">
        <v>61</v>
      </c>
      <c r="T23" s="55"/>
      <c r="U23" s="55"/>
      <c r="V23" s="55"/>
      <c r="W23" s="55"/>
      <c r="Y23" s="55" t="s">
        <v>48</v>
      </c>
      <c r="Z23" s="55"/>
      <c r="AA23" s="55"/>
      <c r="AB23" s="55"/>
      <c r="AC23" s="55"/>
      <c r="AE23" s="55" t="s">
        <v>49</v>
      </c>
      <c r="AF23" s="55"/>
      <c r="AG23" s="55"/>
      <c r="AH23" s="55"/>
      <c r="AI23" s="55"/>
      <c r="AK23" s="55" t="s">
        <v>50</v>
      </c>
      <c r="AL23" s="55"/>
      <c r="AM23" s="55"/>
      <c r="AO23" s="55">
        <v>1016000</v>
      </c>
      <c r="AP23" s="55"/>
      <c r="AQ23" s="55"/>
      <c r="AS23" s="9">
        <v>3000</v>
      </c>
      <c r="AT23" s="25">
        <v>3000</v>
      </c>
      <c r="AV23" s="8" t="s">
        <v>61</v>
      </c>
    </row>
    <row r="24" spans="1:48" ht="21.75" customHeight="1" x14ac:dyDescent="0.2">
      <c r="A24" s="8" t="s">
        <v>72</v>
      </c>
      <c r="C24" s="8" t="s">
        <v>48</v>
      </c>
      <c r="E24" s="8" t="s">
        <v>49</v>
      </c>
      <c r="G24" s="55" t="s">
        <v>50</v>
      </c>
      <c r="H24" s="55"/>
      <c r="I24" s="55"/>
      <c r="K24" s="56"/>
      <c r="L24" s="56"/>
      <c r="M24" s="56"/>
      <c r="O24" s="56"/>
      <c r="P24" s="56"/>
      <c r="Q24" s="56"/>
      <c r="S24" s="55" t="s">
        <v>61</v>
      </c>
      <c r="T24" s="55"/>
      <c r="U24" s="55"/>
      <c r="V24" s="55"/>
      <c r="W24" s="55"/>
      <c r="Y24" s="55" t="s">
        <v>48</v>
      </c>
      <c r="Z24" s="55"/>
      <c r="AA24" s="55"/>
      <c r="AB24" s="55"/>
      <c r="AC24" s="55"/>
      <c r="AE24" s="55" t="s">
        <v>49</v>
      </c>
      <c r="AF24" s="55"/>
      <c r="AG24" s="55"/>
      <c r="AH24" s="55"/>
      <c r="AI24" s="55"/>
      <c r="AK24" s="55" t="s">
        <v>50</v>
      </c>
      <c r="AL24" s="55"/>
      <c r="AM24" s="55"/>
      <c r="AO24" s="55">
        <v>1000</v>
      </c>
      <c r="AP24" s="55"/>
      <c r="AQ24" s="55"/>
      <c r="AS24" s="9">
        <v>3200</v>
      </c>
      <c r="AT24" s="25">
        <v>3200</v>
      </c>
      <c r="AV24" s="8" t="s">
        <v>61</v>
      </c>
    </row>
    <row r="25" spans="1:48" ht="21.75" customHeight="1" x14ac:dyDescent="0.2">
      <c r="A25" s="8" t="s">
        <v>62</v>
      </c>
      <c r="C25" s="8" t="s">
        <v>48</v>
      </c>
      <c r="E25" s="8" t="s">
        <v>49</v>
      </c>
      <c r="G25" s="55" t="s">
        <v>50</v>
      </c>
      <c r="H25" s="55"/>
      <c r="I25" s="55"/>
      <c r="K25" s="56">
        <v>9216000</v>
      </c>
      <c r="L25" s="56"/>
      <c r="M25" s="56"/>
      <c r="O25" s="56">
        <v>300</v>
      </c>
      <c r="P25" s="56"/>
      <c r="Q25" s="56"/>
      <c r="S25" s="55" t="s">
        <v>61</v>
      </c>
      <c r="T25" s="55"/>
      <c r="U25" s="55"/>
      <c r="V25" s="55"/>
      <c r="W25" s="55"/>
      <c r="Y25" s="55" t="s">
        <v>48</v>
      </c>
      <c r="Z25" s="55"/>
      <c r="AA25" s="55"/>
      <c r="AB25" s="55"/>
      <c r="AC25" s="55"/>
      <c r="AE25" s="55" t="s">
        <v>49</v>
      </c>
      <c r="AF25" s="55"/>
      <c r="AG25" s="55"/>
      <c r="AH25" s="55"/>
      <c r="AI25" s="55"/>
      <c r="AK25" s="55" t="s">
        <v>50</v>
      </c>
      <c r="AL25" s="55"/>
      <c r="AM25" s="55"/>
      <c r="AO25" s="55">
        <v>9218000</v>
      </c>
      <c r="AP25" s="55"/>
      <c r="AQ25" s="55"/>
      <c r="AS25" s="9">
        <v>3400</v>
      </c>
      <c r="AT25" s="25">
        <v>3400</v>
      </c>
      <c r="AV25" s="8" t="s">
        <v>61</v>
      </c>
    </row>
    <row r="26" spans="1:48" ht="21.75" customHeight="1" x14ac:dyDescent="0.2">
      <c r="A26" s="8" t="s">
        <v>63</v>
      </c>
      <c r="C26" s="8" t="s">
        <v>48</v>
      </c>
      <c r="E26" s="8" t="s">
        <v>49</v>
      </c>
      <c r="G26" s="55" t="s">
        <v>50</v>
      </c>
      <c r="H26" s="55"/>
      <c r="I26" s="55"/>
      <c r="K26" s="56">
        <v>3364000</v>
      </c>
      <c r="L26" s="56"/>
      <c r="M26" s="56"/>
      <c r="O26" s="56">
        <v>130</v>
      </c>
      <c r="P26" s="56"/>
      <c r="Q26" s="56"/>
      <c r="S26" s="55" t="s">
        <v>61</v>
      </c>
      <c r="T26" s="55"/>
      <c r="U26" s="55"/>
      <c r="V26" s="55"/>
      <c r="W26" s="55"/>
      <c r="Y26" s="55" t="s">
        <v>48</v>
      </c>
      <c r="Z26" s="55"/>
      <c r="AA26" s="55"/>
      <c r="AB26" s="55"/>
      <c r="AC26" s="55"/>
      <c r="AE26" s="55" t="s">
        <v>49</v>
      </c>
      <c r="AF26" s="55"/>
      <c r="AG26" s="55"/>
      <c r="AH26" s="55"/>
      <c r="AI26" s="55"/>
      <c r="AK26" s="55" t="s">
        <v>50</v>
      </c>
      <c r="AL26" s="55"/>
      <c r="AM26" s="55"/>
      <c r="AO26" s="55">
        <v>3412000</v>
      </c>
      <c r="AP26" s="55"/>
      <c r="AQ26" s="55"/>
      <c r="AS26" s="9">
        <v>3600</v>
      </c>
      <c r="AT26" s="25">
        <v>3600</v>
      </c>
      <c r="AV26" s="8" t="s">
        <v>61</v>
      </c>
    </row>
    <row r="27" spans="1:48" ht="21.75" customHeight="1" x14ac:dyDescent="0.2">
      <c r="A27" s="8" t="s">
        <v>64</v>
      </c>
      <c r="C27" s="8" t="s">
        <v>48</v>
      </c>
      <c r="E27" s="8" t="s">
        <v>49</v>
      </c>
      <c r="G27" s="55" t="s">
        <v>50</v>
      </c>
      <c r="H27" s="55"/>
      <c r="I27" s="55"/>
      <c r="K27" s="56">
        <v>4694000</v>
      </c>
      <c r="L27" s="56"/>
      <c r="M27" s="56"/>
      <c r="O27" s="56">
        <v>150</v>
      </c>
      <c r="P27" s="56"/>
      <c r="Q27" s="56"/>
      <c r="S27" s="55" t="s">
        <v>61</v>
      </c>
      <c r="T27" s="55"/>
      <c r="U27" s="55"/>
      <c r="V27" s="55"/>
      <c r="W27" s="55"/>
      <c r="Y27" s="55" t="s">
        <v>48</v>
      </c>
      <c r="Z27" s="55"/>
      <c r="AA27" s="55"/>
      <c r="AB27" s="55"/>
      <c r="AC27" s="55"/>
      <c r="AE27" s="55" t="s">
        <v>49</v>
      </c>
      <c r="AF27" s="55"/>
      <c r="AG27" s="55"/>
      <c r="AH27" s="55"/>
      <c r="AI27" s="55"/>
      <c r="AK27" s="55" t="s">
        <v>50</v>
      </c>
      <c r="AL27" s="55"/>
      <c r="AM27" s="55"/>
      <c r="AO27" s="55">
        <v>5197000</v>
      </c>
      <c r="AP27" s="55"/>
      <c r="AQ27" s="55"/>
      <c r="AS27" s="9">
        <v>3800</v>
      </c>
      <c r="AT27" s="25">
        <v>3800</v>
      </c>
      <c r="AV27" s="8" t="s">
        <v>61</v>
      </c>
    </row>
    <row r="28" spans="1:48" ht="21.75" customHeight="1" x14ac:dyDescent="0.2">
      <c r="A28" s="8" t="s">
        <v>73</v>
      </c>
      <c r="C28" s="8" t="s">
        <v>48</v>
      </c>
      <c r="E28" s="8" t="s">
        <v>49</v>
      </c>
      <c r="G28" s="55" t="s">
        <v>50</v>
      </c>
      <c r="H28" s="55"/>
      <c r="I28" s="55"/>
      <c r="K28" s="56"/>
      <c r="L28" s="56"/>
      <c r="M28" s="56"/>
      <c r="O28" s="56"/>
      <c r="P28" s="56"/>
      <c r="Q28" s="56"/>
      <c r="S28" s="55" t="s">
        <v>66</v>
      </c>
      <c r="T28" s="55"/>
      <c r="U28" s="55"/>
      <c r="V28" s="55"/>
      <c r="W28" s="55"/>
      <c r="Y28" s="55" t="s">
        <v>48</v>
      </c>
      <c r="Z28" s="55"/>
      <c r="AA28" s="55"/>
      <c r="AB28" s="55"/>
      <c r="AC28" s="55"/>
      <c r="AE28" s="55" t="s">
        <v>49</v>
      </c>
      <c r="AF28" s="55"/>
      <c r="AG28" s="55"/>
      <c r="AH28" s="55"/>
      <c r="AI28" s="55"/>
      <c r="AK28" s="55" t="s">
        <v>50</v>
      </c>
      <c r="AL28" s="55"/>
      <c r="AM28" s="55"/>
      <c r="AO28" s="55">
        <v>5000000</v>
      </c>
      <c r="AP28" s="55"/>
      <c r="AQ28" s="55"/>
      <c r="AS28" s="9">
        <v>3200</v>
      </c>
      <c r="AT28" s="25">
        <v>3200</v>
      </c>
      <c r="AV28" s="8" t="s">
        <v>66</v>
      </c>
    </row>
    <row r="29" spans="1:48" ht="21.75" customHeight="1" x14ac:dyDescent="0.2">
      <c r="A29" s="8" t="s">
        <v>74</v>
      </c>
      <c r="C29" s="8" t="s">
        <v>48</v>
      </c>
      <c r="E29" s="8" t="s">
        <v>50</v>
      </c>
      <c r="G29" s="55" t="s">
        <v>50</v>
      </c>
      <c r="H29" s="55"/>
      <c r="I29" s="55"/>
      <c r="K29" s="56">
        <v>0</v>
      </c>
      <c r="L29" s="56"/>
      <c r="M29" s="56"/>
      <c r="O29" s="56">
        <v>0</v>
      </c>
      <c r="P29" s="56"/>
      <c r="Q29" s="56"/>
      <c r="S29" s="55" t="s">
        <v>66</v>
      </c>
      <c r="T29" s="55"/>
      <c r="U29" s="55"/>
      <c r="V29" s="55"/>
      <c r="W29" s="55"/>
      <c r="Y29" s="55" t="s">
        <v>48</v>
      </c>
      <c r="Z29" s="55"/>
      <c r="AA29" s="55"/>
      <c r="AB29" s="55"/>
      <c r="AC29" s="55"/>
      <c r="AE29" s="55" t="s">
        <v>49</v>
      </c>
      <c r="AF29" s="55"/>
      <c r="AG29" s="55"/>
      <c r="AH29" s="55"/>
      <c r="AI29" s="55"/>
      <c r="AK29" s="55" t="s">
        <v>50</v>
      </c>
      <c r="AL29" s="55"/>
      <c r="AM29" s="55"/>
      <c r="AO29" s="55">
        <v>5002000</v>
      </c>
      <c r="AP29" s="55"/>
      <c r="AQ29" s="55"/>
      <c r="AS29" s="9">
        <v>3400</v>
      </c>
      <c r="AT29" s="25">
        <v>3400</v>
      </c>
      <c r="AV29" s="8" t="s">
        <v>66</v>
      </c>
    </row>
    <row r="30" spans="1:48" ht="21.75" customHeight="1" x14ac:dyDescent="0.2">
      <c r="A30" s="8" t="s">
        <v>65</v>
      </c>
      <c r="C30" s="8" t="s">
        <v>48</v>
      </c>
      <c r="E30" s="8" t="s">
        <v>50</v>
      </c>
      <c r="G30" s="55" t="s">
        <v>50</v>
      </c>
      <c r="H30" s="55"/>
      <c r="I30" s="55"/>
      <c r="K30" s="56">
        <v>836000</v>
      </c>
      <c r="L30" s="56"/>
      <c r="M30" s="56"/>
      <c r="O30" s="56">
        <v>260</v>
      </c>
      <c r="P30" s="56"/>
      <c r="Q30" s="56"/>
      <c r="S30" s="55" t="s">
        <v>66</v>
      </c>
      <c r="T30" s="55"/>
      <c r="U30" s="55"/>
      <c r="V30" s="55"/>
      <c r="W30" s="55"/>
      <c r="Y30" s="55" t="s">
        <v>48</v>
      </c>
      <c r="Z30" s="55"/>
      <c r="AA30" s="55"/>
      <c r="AB30" s="55"/>
      <c r="AC30" s="55"/>
      <c r="AE30" s="55" t="s">
        <v>49</v>
      </c>
      <c r="AF30" s="55"/>
      <c r="AG30" s="55"/>
      <c r="AH30" s="55"/>
      <c r="AI30" s="55"/>
      <c r="AK30" s="55" t="s">
        <v>50</v>
      </c>
      <c r="AL30" s="55"/>
      <c r="AM30" s="55"/>
      <c r="AO30" s="55">
        <v>16238000</v>
      </c>
      <c r="AP30" s="55"/>
      <c r="AQ30" s="55"/>
      <c r="AS30" s="9">
        <v>3600</v>
      </c>
      <c r="AT30" s="25">
        <v>3600</v>
      </c>
      <c r="AV30" s="8" t="s">
        <v>66</v>
      </c>
    </row>
    <row r="31" spans="1:48" ht="21.75" customHeight="1" x14ac:dyDescent="0.2">
      <c r="A31" s="8" t="s">
        <v>67</v>
      </c>
      <c r="C31" s="8" t="s">
        <v>48</v>
      </c>
      <c r="E31" s="8" t="s">
        <v>50</v>
      </c>
      <c r="G31" s="55" t="s">
        <v>50</v>
      </c>
      <c r="H31" s="55"/>
      <c r="I31" s="55"/>
      <c r="K31" s="56">
        <v>2039000</v>
      </c>
      <c r="L31" s="56"/>
      <c r="M31" s="56"/>
      <c r="O31" s="56">
        <v>250</v>
      </c>
      <c r="P31" s="56"/>
      <c r="Q31" s="56"/>
      <c r="S31" s="55" t="s">
        <v>66</v>
      </c>
      <c r="T31" s="55"/>
      <c r="U31" s="55"/>
      <c r="V31" s="55"/>
      <c r="W31" s="55"/>
      <c r="Y31" s="55" t="s">
        <v>48</v>
      </c>
      <c r="Z31" s="55"/>
      <c r="AA31" s="55"/>
      <c r="AB31" s="55"/>
      <c r="AC31" s="55"/>
      <c r="AE31" s="55" t="s">
        <v>49</v>
      </c>
      <c r="AF31" s="55"/>
      <c r="AG31" s="55"/>
      <c r="AH31" s="55"/>
      <c r="AI31" s="55"/>
      <c r="AK31" s="55" t="s">
        <v>50</v>
      </c>
      <c r="AL31" s="55"/>
      <c r="AM31" s="55"/>
      <c r="AO31" s="55">
        <v>3049000</v>
      </c>
      <c r="AP31" s="55"/>
      <c r="AQ31" s="55"/>
      <c r="AS31" s="9">
        <v>3800</v>
      </c>
      <c r="AT31" s="25">
        <v>3800</v>
      </c>
      <c r="AV31" s="8" t="s">
        <v>66</v>
      </c>
    </row>
    <row r="32" spans="1:48" ht="21.75" customHeight="1" x14ac:dyDescent="0.2">
      <c r="A32" s="8" t="s">
        <v>68</v>
      </c>
      <c r="C32" s="8" t="s">
        <v>48</v>
      </c>
      <c r="E32" s="8" t="s">
        <v>50</v>
      </c>
      <c r="G32" s="55" t="s">
        <v>50</v>
      </c>
      <c r="H32" s="55"/>
      <c r="I32" s="55"/>
      <c r="K32" s="56">
        <v>580000</v>
      </c>
      <c r="L32" s="56"/>
      <c r="M32" s="56"/>
      <c r="O32" s="56">
        <v>150</v>
      </c>
      <c r="P32" s="56"/>
      <c r="Q32" s="56"/>
      <c r="S32" s="55" t="s">
        <v>66</v>
      </c>
      <c r="T32" s="55"/>
      <c r="U32" s="55"/>
      <c r="V32" s="55"/>
      <c r="W32" s="55"/>
      <c r="Y32" s="55" t="s">
        <v>48</v>
      </c>
      <c r="Z32" s="55"/>
      <c r="AA32" s="55"/>
      <c r="AB32" s="55"/>
      <c r="AC32" s="55"/>
      <c r="AE32" s="55" t="s">
        <v>49</v>
      </c>
      <c r="AF32" s="55"/>
      <c r="AG32" s="55"/>
      <c r="AH32" s="55"/>
      <c r="AI32" s="55"/>
      <c r="AK32" s="55" t="s">
        <v>50</v>
      </c>
      <c r="AL32" s="55"/>
      <c r="AM32" s="55"/>
      <c r="AO32" s="55">
        <v>4580000</v>
      </c>
      <c r="AP32" s="55"/>
      <c r="AQ32" s="55"/>
      <c r="AS32" s="9">
        <v>4000</v>
      </c>
      <c r="AT32" s="25">
        <v>4000</v>
      </c>
      <c r="AV32" s="8" t="s">
        <v>66</v>
      </c>
    </row>
    <row r="33" spans="1:49" ht="21.75" customHeight="1" x14ac:dyDescent="0.2">
      <c r="A33" s="8" t="s">
        <v>75</v>
      </c>
      <c r="C33" s="8" t="s">
        <v>48</v>
      </c>
      <c r="E33" s="8" t="s">
        <v>50</v>
      </c>
      <c r="G33" s="55" t="s">
        <v>50</v>
      </c>
      <c r="H33" s="55"/>
      <c r="I33" s="55"/>
      <c r="K33" s="56">
        <v>0</v>
      </c>
      <c r="L33" s="56"/>
      <c r="M33" s="56"/>
      <c r="O33" s="56">
        <v>0</v>
      </c>
      <c r="P33" s="56"/>
      <c r="Q33" s="56"/>
      <c r="S33" s="55" t="s">
        <v>66</v>
      </c>
      <c r="T33" s="55"/>
      <c r="U33" s="55"/>
      <c r="V33" s="55"/>
      <c r="W33" s="55"/>
      <c r="Y33" s="55" t="s">
        <v>48</v>
      </c>
      <c r="Z33" s="55"/>
      <c r="AA33" s="55"/>
      <c r="AB33" s="55"/>
      <c r="AC33" s="55"/>
      <c r="AE33" s="55" t="s">
        <v>49</v>
      </c>
      <c r="AF33" s="55"/>
      <c r="AG33" s="55"/>
      <c r="AH33" s="55"/>
      <c r="AI33" s="55"/>
      <c r="AK33" s="55" t="s">
        <v>50</v>
      </c>
      <c r="AL33" s="55"/>
      <c r="AM33" s="55"/>
      <c r="AO33" s="55">
        <v>50000</v>
      </c>
      <c r="AP33" s="55"/>
      <c r="AQ33" s="55"/>
      <c r="AS33" s="9">
        <v>4200</v>
      </c>
      <c r="AT33" s="25">
        <v>4200</v>
      </c>
      <c r="AV33" s="8" t="s">
        <v>66</v>
      </c>
    </row>
    <row r="34" spans="1:49" ht="21.75" customHeight="1" x14ac:dyDescent="0.2">
      <c r="A34" s="8" t="s">
        <v>76</v>
      </c>
      <c r="C34" s="8" t="s">
        <v>48</v>
      </c>
      <c r="E34" s="8" t="s">
        <v>50</v>
      </c>
      <c r="G34" s="55" t="s">
        <v>50</v>
      </c>
      <c r="H34" s="55"/>
      <c r="I34" s="55"/>
      <c r="K34" s="56">
        <v>0</v>
      </c>
      <c r="L34" s="56"/>
      <c r="M34" s="56"/>
      <c r="O34" s="56">
        <v>0</v>
      </c>
      <c r="P34" s="56"/>
      <c r="Q34" s="56"/>
      <c r="S34" s="55" t="s">
        <v>66</v>
      </c>
      <c r="T34" s="55"/>
      <c r="U34" s="55"/>
      <c r="V34" s="55"/>
      <c r="W34" s="55"/>
      <c r="Y34" s="55" t="s">
        <v>48</v>
      </c>
      <c r="Z34" s="55"/>
      <c r="AA34" s="55"/>
      <c r="AB34" s="55"/>
      <c r="AC34" s="55"/>
      <c r="AE34" s="55" t="s">
        <v>49</v>
      </c>
      <c r="AF34" s="55"/>
      <c r="AG34" s="55"/>
      <c r="AH34" s="55"/>
      <c r="AI34" s="55"/>
      <c r="AK34" s="55" t="s">
        <v>50</v>
      </c>
      <c r="AL34" s="55"/>
      <c r="AM34" s="55"/>
      <c r="AO34" s="55">
        <v>1100000</v>
      </c>
      <c r="AP34" s="55"/>
      <c r="AQ34" s="55"/>
      <c r="AS34" s="9">
        <v>4400</v>
      </c>
      <c r="AT34" s="25">
        <v>4400</v>
      </c>
      <c r="AV34" s="8" t="s">
        <v>66</v>
      </c>
    </row>
    <row r="35" spans="1:49" ht="21.75" customHeight="1" x14ac:dyDescent="0.2">
      <c r="A35" s="8" t="s">
        <v>77</v>
      </c>
      <c r="C35" s="8" t="s">
        <v>48</v>
      </c>
      <c r="E35" s="8" t="s">
        <v>50</v>
      </c>
      <c r="G35" s="55" t="s">
        <v>50</v>
      </c>
      <c r="H35" s="55"/>
      <c r="I35" s="55"/>
      <c r="K35" s="56">
        <v>0</v>
      </c>
      <c r="L35" s="56"/>
      <c r="M35" s="56"/>
      <c r="O35" s="56">
        <v>0</v>
      </c>
      <c r="P35" s="56"/>
      <c r="Q35" s="56"/>
      <c r="S35" s="55" t="s">
        <v>66</v>
      </c>
      <c r="T35" s="55"/>
      <c r="U35" s="55"/>
      <c r="V35" s="55"/>
      <c r="W35" s="55"/>
      <c r="Y35" s="55" t="s">
        <v>48</v>
      </c>
      <c r="Z35" s="55"/>
      <c r="AA35" s="55"/>
      <c r="AB35" s="55"/>
      <c r="AC35" s="55"/>
      <c r="AE35" s="55" t="s">
        <v>49</v>
      </c>
      <c r="AF35" s="55"/>
      <c r="AG35" s="55"/>
      <c r="AH35" s="55"/>
      <c r="AI35" s="55"/>
      <c r="AK35" s="55" t="s">
        <v>50</v>
      </c>
      <c r="AL35" s="55"/>
      <c r="AM35" s="55"/>
      <c r="AO35" s="55">
        <v>6003000</v>
      </c>
      <c r="AP35" s="55"/>
      <c r="AQ35" s="55"/>
      <c r="AS35" s="9">
        <v>4800</v>
      </c>
      <c r="AT35" s="25">
        <v>4800</v>
      </c>
      <c r="AV35" s="8" t="s">
        <v>66</v>
      </c>
    </row>
    <row r="36" spans="1:49" ht="21.75" customHeight="1" x14ac:dyDescent="0.2">
      <c r="A36" s="8" t="s">
        <v>69</v>
      </c>
      <c r="C36" s="8" t="s">
        <v>48</v>
      </c>
      <c r="E36" s="8" t="s">
        <v>50</v>
      </c>
      <c r="G36" s="55" t="s">
        <v>50</v>
      </c>
      <c r="H36" s="55"/>
      <c r="I36" s="55"/>
      <c r="K36" s="56">
        <v>250000</v>
      </c>
      <c r="L36" s="56"/>
      <c r="M36" s="56"/>
      <c r="O36" s="56">
        <v>1484035</v>
      </c>
      <c r="P36" s="56"/>
      <c r="Q36" s="56"/>
      <c r="S36" s="55" t="s">
        <v>66</v>
      </c>
      <c r="T36" s="55"/>
      <c r="U36" s="55"/>
      <c r="V36" s="55"/>
      <c r="W36" s="55"/>
      <c r="Y36" s="55" t="s">
        <v>48</v>
      </c>
      <c r="Z36" s="55"/>
      <c r="AA36" s="55"/>
      <c r="AB36" s="55"/>
      <c r="AC36" s="55"/>
      <c r="AE36" s="55" t="s">
        <v>49</v>
      </c>
      <c r="AF36" s="55"/>
      <c r="AG36" s="55"/>
      <c r="AH36" s="55"/>
      <c r="AI36" s="55"/>
      <c r="AK36" s="55" t="s">
        <v>50</v>
      </c>
      <c r="AL36" s="55"/>
      <c r="AM36" s="55"/>
      <c r="AO36" s="55">
        <v>1250000</v>
      </c>
      <c r="AP36" s="55"/>
      <c r="AQ36" s="55"/>
      <c r="AS36" s="9">
        <v>5000</v>
      </c>
      <c r="AT36" s="25">
        <v>5000</v>
      </c>
      <c r="AV36" s="8" t="s">
        <v>66</v>
      </c>
    </row>
    <row r="37" spans="1:49" ht="14.25" customHeight="1" x14ac:dyDescent="0.2">
      <c r="A37" s="64" t="s">
        <v>78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</row>
    <row r="38" spans="1:49" ht="21.75" customHeight="1" x14ac:dyDescent="0.2"/>
    <row r="39" spans="1:49" ht="21.75" customHeight="1" x14ac:dyDescent="0.2"/>
    <row r="40" spans="1:49" ht="21.75" customHeight="1" x14ac:dyDescent="0.2"/>
    <row r="41" spans="1:49" ht="21.75" customHeight="1" x14ac:dyDescent="0.2"/>
    <row r="42" spans="1:49" ht="21.75" customHeight="1" x14ac:dyDescent="0.2"/>
    <row r="43" spans="1:49" ht="21.75" customHeight="1" x14ac:dyDescent="0.2"/>
    <row r="44" spans="1:49" ht="21.75" customHeight="1" x14ac:dyDescent="0.2"/>
    <row r="45" spans="1:49" ht="21.75" customHeight="1" x14ac:dyDescent="0.2"/>
    <row r="46" spans="1:49" ht="21.75" customHeight="1" x14ac:dyDescent="0.2"/>
    <row r="47" spans="1:49" ht="21.75" customHeight="1" x14ac:dyDescent="0.2"/>
    <row r="48" spans="1:49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</sheetData>
  <mergeCells count="228">
    <mergeCell ref="A1:AW1"/>
    <mergeCell ref="A2:AW2"/>
    <mergeCell ref="A3:AW3"/>
    <mergeCell ref="A5:AW5"/>
    <mergeCell ref="I6:AA6"/>
    <mergeCell ref="AC6:AS6"/>
    <mergeCell ref="A8:G8"/>
    <mergeCell ref="I8:K8"/>
    <mergeCell ref="M8:O8"/>
    <mergeCell ref="Q8:U8"/>
    <mergeCell ref="W8:AA8"/>
    <mergeCell ref="AC8:AG8"/>
    <mergeCell ref="AI8:AK8"/>
    <mergeCell ref="AM8:AO8"/>
    <mergeCell ref="AQ8:AS8"/>
    <mergeCell ref="A9:AW9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3:I13"/>
    <mergeCell ref="K13:M13"/>
    <mergeCell ref="O13:Q13"/>
    <mergeCell ref="S13:W13"/>
    <mergeCell ref="Y13:AC13"/>
    <mergeCell ref="AE13:AI13"/>
    <mergeCell ref="AK13:AM13"/>
    <mergeCell ref="AO13:AQ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G15:I15"/>
    <mergeCell ref="K15:M15"/>
    <mergeCell ref="O15:Q15"/>
    <mergeCell ref="S15:W15"/>
    <mergeCell ref="Y15:AC15"/>
    <mergeCell ref="AE15:AI15"/>
    <mergeCell ref="AK15:AM15"/>
    <mergeCell ref="AO15:AQ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G17:I17"/>
    <mergeCell ref="K17:M17"/>
    <mergeCell ref="O17:Q17"/>
    <mergeCell ref="S17:W17"/>
    <mergeCell ref="Y17:AC17"/>
    <mergeCell ref="AE17:AI17"/>
    <mergeCell ref="AK17:AM17"/>
    <mergeCell ref="AO17:AQ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G19:I19"/>
    <mergeCell ref="K19:M19"/>
    <mergeCell ref="O19:Q19"/>
    <mergeCell ref="S19:W19"/>
    <mergeCell ref="Y19:AC19"/>
    <mergeCell ref="AE19:AI19"/>
    <mergeCell ref="AK19:AM19"/>
    <mergeCell ref="AO19:AQ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G21:I21"/>
    <mergeCell ref="K21:M21"/>
    <mergeCell ref="O21:Q21"/>
    <mergeCell ref="S21:W21"/>
    <mergeCell ref="Y21:AC21"/>
    <mergeCell ref="AE21:AI21"/>
    <mergeCell ref="AK21:AM21"/>
    <mergeCell ref="AO21:AQ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G23:I23"/>
    <mergeCell ref="K23:M23"/>
    <mergeCell ref="O23:Q23"/>
    <mergeCell ref="S23:W23"/>
    <mergeCell ref="Y23:AC23"/>
    <mergeCell ref="AE23:AI23"/>
    <mergeCell ref="AK23:AM23"/>
    <mergeCell ref="AO23:AQ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G25:I25"/>
    <mergeCell ref="K25:M25"/>
    <mergeCell ref="O25:Q25"/>
    <mergeCell ref="S25:W25"/>
    <mergeCell ref="Y25:AC25"/>
    <mergeCell ref="AE25:AI25"/>
    <mergeCell ref="AK25:AM25"/>
    <mergeCell ref="AO25:AQ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G27:I27"/>
    <mergeCell ref="K27:M27"/>
    <mergeCell ref="O27:Q27"/>
    <mergeCell ref="S27:W27"/>
    <mergeCell ref="Y27:AC27"/>
    <mergeCell ref="AE27:AI27"/>
    <mergeCell ref="AK27:AM27"/>
    <mergeCell ref="AO27:AQ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G29:I29"/>
    <mergeCell ref="K29:M29"/>
    <mergeCell ref="O29:Q29"/>
    <mergeCell ref="S29:W29"/>
    <mergeCell ref="Y29:AC29"/>
    <mergeCell ref="AE29:AI29"/>
    <mergeCell ref="AK29:AM29"/>
    <mergeCell ref="AO29:AQ29"/>
    <mergeCell ref="G28:I28"/>
    <mergeCell ref="K28:M28"/>
    <mergeCell ref="O28:Q28"/>
    <mergeCell ref="S28:W28"/>
    <mergeCell ref="Y28:AC28"/>
    <mergeCell ref="AE28:AI28"/>
    <mergeCell ref="AK28:AM28"/>
    <mergeCell ref="AO28:AQ28"/>
    <mergeCell ref="G31:I31"/>
    <mergeCell ref="K31:M31"/>
    <mergeCell ref="O31:Q31"/>
    <mergeCell ref="S31:W31"/>
    <mergeCell ref="Y31:AC31"/>
    <mergeCell ref="AE31:AI31"/>
    <mergeCell ref="AK31:AM31"/>
    <mergeCell ref="AO31:AQ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G33:I33"/>
    <mergeCell ref="K33:M33"/>
    <mergeCell ref="O33:Q33"/>
    <mergeCell ref="S33:W33"/>
    <mergeCell ref="Y33:AC33"/>
    <mergeCell ref="AE33:AI33"/>
    <mergeCell ref="AK33:AM33"/>
    <mergeCell ref="AO33:AQ33"/>
    <mergeCell ref="G32:I32"/>
    <mergeCell ref="K32:M32"/>
    <mergeCell ref="O32:Q32"/>
    <mergeCell ref="S32:W32"/>
    <mergeCell ref="Y32:AC32"/>
    <mergeCell ref="AE32:AI32"/>
    <mergeCell ref="AK32:AM32"/>
    <mergeCell ref="AO32:AQ32"/>
    <mergeCell ref="G35:I35"/>
    <mergeCell ref="K35:M35"/>
    <mergeCell ref="O35:Q35"/>
    <mergeCell ref="S35:W35"/>
    <mergeCell ref="Y35:AC35"/>
    <mergeCell ref="AE35:AI35"/>
    <mergeCell ref="AK35:AM35"/>
    <mergeCell ref="AO35:AQ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37:AW37"/>
    <mergeCell ref="G36:I36"/>
    <mergeCell ref="K36:M36"/>
    <mergeCell ref="O36:Q36"/>
    <mergeCell ref="S36:W36"/>
    <mergeCell ref="Y36:AC36"/>
    <mergeCell ref="AE36:AI36"/>
    <mergeCell ref="AK36:AM36"/>
    <mergeCell ref="AO36:AQ36"/>
  </mergeCells>
  <pageMargins left="0.39" right="0.39" top="0.39" bottom="0.39" header="0" footer="0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17"/>
  <sheetViews>
    <sheetView rightToLeft="1" view="pageBreakPreview" topLeftCell="C1" zoomScale="60" zoomScaleNormal="100" workbookViewId="0">
      <selection activeCell="AA17" sqref="AA17"/>
    </sheetView>
  </sheetViews>
  <sheetFormatPr defaultRowHeight="12.75" x14ac:dyDescent="0.2"/>
  <cols>
    <col min="1" max="1" width="5.140625" customWidth="1"/>
    <col min="2" max="2" width="21.710937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9.42578125" bestFit="1" customWidth="1"/>
    <col min="8" max="8" width="1.28515625" customWidth="1"/>
    <col min="9" max="9" width="19.140625" bestFit="1" customWidth="1"/>
    <col min="10" max="10" width="1.28515625" customWidth="1"/>
    <col min="11" max="11" width="13" customWidth="1"/>
    <col min="12" max="12" width="1.28515625" customWidth="1"/>
    <col min="13" max="13" width="17.7109375" bestFit="1" customWidth="1"/>
    <col min="14" max="14" width="1.28515625" customWidth="1"/>
    <col min="15" max="15" width="13" customWidth="1"/>
    <col min="16" max="16" width="1.28515625" customWidth="1"/>
    <col min="17" max="17" width="17.7109375" bestFit="1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9.42578125" bestFit="1" customWidth="1"/>
    <col min="24" max="24" width="1.28515625" customWidth="1"/>
    <col min="25" max="25" width="19.42578125" bestFit="1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</row>
    <row r="2" spans="1:27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</row>
    <row r="3" spans="1:27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</row>
    <row r="4" spans="1:27" ht="14.45" customHeight="1" x14ac:dyDescent="0.2"/>
    <row r="5" spans="1:27" ht="14.45" customHeight="1" x14ac:dyDescent="0.2">
      <c r="A5" s="1" t="s">
        <v>79</v>
      </c>
      <c r="B5" s="64" t="s">
        <v>80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</row>
    <row r="6" spans="1:27" ht="14.45" customHeight="1" x14ac:dyDescent="0.2">
      <c r="E6" s="60" t="s">
        <v>7</v>
      </c>
      <c r="F6" s="60"/>
      <c r="G6" s="60"/>
      <c r="H6" s="60"/>
      <c r="I6" s="60"/>
      <c r="K6" s="60" t="s">
        <v>8</v>
      </c>
      <c r="L6" s="60"/>
      <c r="M6" s="60"/>
      <c r="N6" s="60"/>
      <c r="O6" s="60"/>
      <c r="P6" s="60"/>
      <c r="Q6" s="60"/>
      <c r="S6" s="60" t="s">
        <v>9</v>
      </c>
      <c r="T6" s="60"/>
      <c r="U6" s="60"/>
      <c r="V6" s="60"/>
      <c r="W6" s="60"/>
      <c r="X6" s="60"/>
      <c r="Y6" s="60"/>
      <c r="Z6" s="60"/>
      <c r="AA6" s="60"/>
    </row>
    <row r="7" spans="1:27" ht="14.45" customHeight="1" x14ac:dyDescent="0.2">
      <c r="E7" s="3"/>
      <c r="F7" s="3"/>
      <c r="G7" s="3"/>
      <c r="H7" s="3"/>
      <c r="I7" s="3"/>
      <c r="K7" s="63" t="s">
        <v>81</v>
      </c>
      <c r="L7" s="63"/>
      <c r="M7" s="63"/>
      <c r="N7" s="3"/>
      <c r="O7" s="63" t="s">
        <v>82</v>
      </c>
      <c r="P7" s="63"/>
      <c r="Q7" s="63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60" t="s">
        <v>83</v>
      </c>
      <c r="B8" s="60"/>
      <c r="D8" s="60" t="s">
        <v>84</v>
      </c>
      <c r="E8" s="6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85</v>
      </c>
      <c r="W8" s="2" t="s">
        <v>14</v>
      </c>
      <c r="Y8" s="2" t="s">
        <v>15</v>
      </c>
      <c r="AA8" s="24" t="s">
        <v>18</v>
      </c>
    </row>
    <row r="9" spans="1:27" ht="21.75" customHeight="1" x14ac:dyDescent="0.2">
      <c r="A9" s="61" t="s">
        <v>86</v>
      </c>
      <c r="B9" s="61"/>
      <c r="D9" s="62">
        <v>70787291</v>
      </c>
      <c r="E9" s="62"/>
      <c r="G9" s="6">
        <v>2091057939951</v>
      </c>
      <c r="I9" s="6">
        <v>2609933475907.5898</v>
      </c>
      <c r="K9" s="6">
        <v>0</v>
      </c>
      <c r="M9" s="6">
        <v>0</v>
      </c>
      <c r="O9" s="6">
        <v>-2705000</v>
      </c>
      <c r="Q9" s="6">
        <v>101951265564</v>
      </c>
      <c r="S9" s="6">
        <v>68082291</v>
      </c>
      <c r="U9" s="6">
        <v>37697</v>
      </c>
      <c r="W9" s="6">
        <v>2007474701857</v>
      </c>
      <c r="Y9" s="6">
        <v>2566016905428.7798</v>
      </c>
      <c r="AA9" s="10">
        <f>Y9/66692050783570*100</f>
        <v>3.847560354315771</v>
      </c>
    </row>
    <row r="10" spans="1:27" ht="21.75" customHeight="1" x14ac:dyDescent="0.2">
      <c r="A10" s="55" t="s">
        <v>87</v>
      </c>
      <c r="B10" s="55"/>
      <c r="D10" s="56">
        <v>10735587</v>
      </c>
      <c r="E10" s="56"/>
      <c r="G10" s="9">
        <v>250772078525</v>
      </c>
      <c r="I10" s="9">
        <v>256231880376.58801</v>
      </c>
      <c r="K10" s="9">
        <v>0</v>
      </c>
      <c r="M10" s="9">
        <v>0</v>
      </c>
      <c r="O10" s="9">
        <v>-280000</v>
      </c>
      <c r="Q10" s="9">
        <v>6837717694</v>
      </c>
      <c r="S10" s="9">
        <v>10455587</v>
      </c>
      <c r="U10" s="9">
        <v>24426</v>
      </c>
      <c r="W10" s="9">
        <v>244137129305</v>
      </c>
      <c r="Y10" s="9">
        <v>255340282780.48801</v>
      </c>
      <c r="AA10" s="10">
        <f t="shared" ref="AA10:AA16" si="0">Y10/66692050783570*100</f>
        <v>0.38286464395752645</v>
      </c>
    </row>
    <row r="11" spans="1:27" ht="21.75" customHeight="1" x14ac:dyDescent="0.2">
      <c r="A11" s="55" t="s">
        <v>88</v>
      </c>
      <c r="B11" s="55"/>
      <c r="D11" s="56">
        <v>7529000</v>
      </c>
      <c r="E11" s="56"/>
      <c r="G11" s="9">
        <v>89438699597</v>
      </c>
      <c r="I11" s="9">
        <v>95848781983.0625</v>
      </c>
      <c r="K11" s="9">
        <v>15400000</v>
      </c>
      <c r="M11" s="9">
        <v>200006494161</v>
      </c>
      <c r="O11" s="9">
        <v>0</v>
      </c>
      <c r="Q11" s="9">
        <v>0</v>
      </c>
      <c r="S11" s="9">
        <v>22929000</v>
      </c>
      <c r="U11" s="9">
        <v>13038</v>
      </c>
      <c r="W11" s="9">
        <v>289445193758</v>
      </c>
      <c r="Y11" s="9">
        <v>298892249193.375</v>
      </c>
      <c r="AA11" s="10">
        <f t="shared" si="0"/>
        <v>0.44816772865981347</v>
      </c>
    </row>
    <row r="12" spans="1:27" ht="21.75" customHeight="1" x14ac:dyDescent="0.2">
      <c r="A12" s="55" t="s">
        <v>89</v>
      </c>
      <c r="B12" s="55"/>
      <c r="D12" s="56">
        <v>61139000</v>
      </c>
      <c r="E12" s="56"/>
      <c r="G12" s="9">
        <v>613720081823</v>
      </c>
      <c r="I12" s="9">
        <v>618243903528.875</v>
      </c>
      <c r="K12" s="9">
        <v>27630000</v>
      </c>
      <c r="M12" s="9">
        <v>279060413979</v>
      </c>
      <c r="O12" s="9">
        <v>-13005841</v>
      </c>
      <c r="Q12" s="9">
        <v>132140475974</v>
      </c>
      <c r="S12" s="9">
        <v>75763159</v>
      </c>
      <c r="U12" s="9">
        <v>10114</v>
      </c>
      <c r="W12" s="9">
        <v>761878376886</v>
      </c>
      <c r="Y12" s="9">
        <v>766124914765.35095</v>
      </c>
      <c r="AA12" s="10">
        <f t="shared" si="0"/>
        <v>1.1487499720942613</v>
      </c>
    </row>
    <row r="13" spans="1:27" ht="21.75" customHeight="1" x14ac:dyDescent="0.2">
      <c r="A13" s="55" t="s">
        <v>90</v>
      </c>
      <c r="B13" s="55"/>
      <c r="D13" s="56">
        <v>5144980</v>
      </c>
      <c r="E13" s="56"/>
      <c r="G13" s="9">
        <v>51699872567</v>
      </c>
      <c r="I13" s="9">
        <v>52499820317.647499</v>
      </c>
      <c r="K13" s="9">
        <v>13835500</v>
      </c>
      <c r="M13" s="9">
        <v>139999998550</v>
      </c>
      <c r="O13" s="9">
        <v>-14200000</v>
      </c>
      <c r="Q13" s="9">
        <v>143883616794</v>
      </c>
      <c r="S13" s="9">
        <v>4780480</v>
      </c>
      <c r="U13" s="9">
        <v>10212</v>
      </c>
      <c r="W13" s="9">
        <v>48328081008</v>
      </c>
      <c r="Y13" s="9">
        <v>48809108335.919998</v>
      </c>
      <c r="AA13" s="10">
        <f t="shared" si="0"/>
        <v>7.3185796151802276E-2</v>
      </c>
    </row>
    <row r="14" spans="1:27" ht="21.75" customHeight="1" x14ac:dyDescent="0.2">
      <c r="A14" s="55" t="s">
        <v>91</v>
      </c>
      <c r="B14" s="55"/>
      <c r="D14" s="56">
        <v>8001675</v>
      </c>
      <c r="E14" s="56"/>
      <c r="G14" s="9">
        <v>80031753140</v>
      </c>
      <c r="I14" s="9">
        <v>84633848002.532806</v>
      </c>
      <c r="K14" s="9">
        <v>0</v>
      </c>
      <c r="M14" s="9">
        <v>0</v>
      </c>
      <c r="O14" s="9">
        <v>-2177005</v>
      </c>
      <c r="Q14" s="9">
        <v>23274185185</v>
      </c>
      <c r="S14" s="9">
        <v>5824670</v>
      </c>
      <c r="U14" s="9">
        <v>10991</v>
      </c>
      <c r="W14" s="9">
        <v>58257621258</v>
      </c>
      <c r="Y14" s="9">
        <v>64006944417.2556</v>
      </c>
      <c r="AA14" s="10">
        <f t="shared" si="0"/>
        <v>9.597387344553529E-2</v>
      </c>
    </row>
    <row r="15" spans="1:27" ht="21.75" customHeight="1" x14ac:dyDescent="0.2">
      <c r="A15" s="55" t="s">
        <v>92</v>
      </c>
      <c r="B15" s="55"/>
      <c r="D15" s="56">
        <v>0</v>
      </c>
      <c r="E15" s="56"/>
      <c r="G15" s="9">
        <v>0</v>
      </c>
      <c r="I15" s="9">
        <v>0</v>
      </c>
      <c r="K15" s="9">
        <v>4663000</v>
      </c>
      <c r="M15" s="9">
        <v>99998129110</v>
      </c>
      <c r="O15" s="9">
        <v>0</v>
      </c>
      <c r="Q15" s="9">
        <v>0</v>
      </c>
      <c r="S15" s="9">
        <v>4663000</v>
      </c>
      <c r="U15" s="9">
        <v>21441</v>
      </c>
      <c r="W15" s="9">
        <v>99998129110</v>
      </c>
      <c r="Y15" s="9">
        <v>99960636865.6875</v>
      </c>
      <c r="AA15" s="10">
        <f t="shared" si="0"/>
        <v>0.1498838852475555</v>
      </c>
    </row>
    <row r="16" spans="1:27" ht="21.75" customHeight="1" x14ac:dyDescent="0.2">
      <c r="A16" s="57" t="s">
        <v>93</v>
      </c>
      <c r="B16" s="57"/>
      <c r="D16" s="58">
        <v>0</v>
      </c>
      <c r="E16" s="58"/>
      <c r="G16" s="13">
        <v>0</v>
      </c>
      <c r="I16" s="13">
        <v>0</v>
      </c>
      <c r="K16" s="13">
        <v>2000000</v>
      </c>
      <c r="M16" s="13">
        <v>36398823482</v>
      </c>
      <c r="O16" s="13">
        <v>-1275000</v>
      </c>
      <c r="Q16" s="13">
        <v>23456471763</v>
      </c>
      <c r="S16" s="13">
        <v>725000</v>
      </c>
      <c r="U16" s="13">
        <v>18490</v>
      </c>
      <c r="W16" s="13">
        <v>13194573512</v>
      </c>
      <c r="Y16" s="13">
        <v>13402736515.625</v>
      </c>
      <c r="AA16" s="10">
        <f t="shared" si="0"/>
        <v>2.0096452812824354E-2</v>
      </c>
    </row>
    <row r="17" spans="1:27" ht="21.75" customHeight="1" x14ac:dyDescent="0.2">
      <c r="A17" s="59" t="s">
        <v>35</v>
      </c>
      <c r="B17" s="59"/>
      <c r="D17" s="67">
        <v>163337533</v>
      </c>
      <c r="E17" s="67"/>
      <c r="G17" s="16">
        <v>3176720425603</v>
      </c>
      <c r="I17" s="16">
        <v>3717391710116.2998</v>
      </c>
      <c r="K17" s="16">
        <v>63528500</v>
      </c>
      <c r="M17" s="16">
        <v>755463859282</v>
      </c>
      <c r="O17" s="16">
        <v>-33642846</v>
      </c>
      <c r="Q17" s="16">
        <v>431543732974</v>
      </c>
      <c r="S17" s="16">
        <v>193223187</v>
      </c>
      <c r="U17" s="16"/>
      <c r="W17" s="16">
        <v>3522713806694</v>
      </c>
      <c r="Y17" s="16">
        <v>4112553778302.48</v>
      </c>
      <c r="AA17" s="23">
        <v>6.17</v>
      </c>
    </row>
  </sheetData>
  <mergeCells count="29">
    <mergeCell ref="A1:AA1"/>
    <mergeCell ref="A2:AA2"/>
    <mergeCell ref="A3:AA3"/>
    <mergeCell ref="B5:AA5"/>
    <mergeCell ref="E6:I6"/>
    <mergeCell ref="K6:Q6"/>
    <mergeCell ref="S6:AA6"/>
    <mergeCell ref="K7:M7"/>
    <mergeCell ref="O7:Q7"/>
    <mergeCell ref="A8:B8"/>
    <mergeCell ref="D8:E8"/>
    <mergeCell ref="A9:B9"/>
    <mergeCell ref="D9:E9"/>
    <mergeCell ref="A10:B10"/>
    <mergeCell ref="D10:E10"/>
    <mergeCell ref="A11:B11"/>
    <mergeCell ref="D11:E11"/>
    <mergeCell ref="A12:B12"/>
    <mergeCell ref="D12:E12"/>
    <mergeCell ref="A16:B16"/>
    <mergeCell ref="D16:E16"/>
    <mergeCell ref="A17:B17"/>
    <mergeCell ref="D17:E17"/>
    <mergeCell ref="A13:B13"/>
    <mergeCell ref="D13:E13"/>
    <mergeCell ref="A14:B14"/>
    <mergeCell ref="D14:E14"/>
    <mergeCell ref="A15:B15"/>
    <mergeCell ref="D15:E15"/>
  </mergeCells>
  <pageMargins left="0.39" right="0.39" top="0.39" bottom="0.39" header="0" footer="0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0"/>
  <sheetViews>
    <sheetView rightToLeft="1" view="pageBreakPreview" zoomScale="60" zoomScaleNormal="100" workbookViewId="0">
      <selection activeCell="P10" sqref="P10"/>
    </sheetView>
  </sheetViews>
  <sheetFormatPr defaultRowHeight="12.75" x14ac:dyDescent="0.2"/>
  <cols>
    <col min="1" max="1" width="5.140625" customWidth="1"/>
    <col min="2" max="2" width="56.7109375" customWidth="1"/>
    <col min="3" max="3" width="1.28515625" customWidth="1"/>
    <col min="4" max="4" width="16.28515625" bestFit="1" customWidth="1"/>
    <col min="5" max="5" width="1.28515625" customWidth="1"/>
    <col min="6" max="6" width="19.1406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21.75" customHeight="1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14.45" customHeight="1" x14ac:dyDescent="0.2"/>
    <row r="5" spans="1:12" ht="14.45" customHeight="1" x14ac:dyDescent="0.2">
      <c r="A5" s="1" t="s">
        <v>94</v>
      </c>
      <c r="B5" s="64" t="s">
        <v>95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ht="14.45" customHeight="1" x14ac:dyDescent="0.2">
      <c r="D6" s="2" t="s">
        <v>7</v>
      </c>
      <c r="F6" s="60" t="s">
        <v>8</v>
      </c>
      <c r="G6" s="60"/>
      <c r="H6" s="60"/>
      <c r="J6" s="68" t="s">
        <v>9</v>
      </c>
      <c r="K6" s="68"/>
      <c r="L6" s="68"/>
    </row>
    <row r="7" spans="1:12" ht="14.45" customHeight="1" x14ac:dyDescent="0.2">
      <c r="D7" s="3"/>
      <c r="F7" s="3"/>
      <c r="G7" s="3"/>
      <c r="H7" s="3"/>
    </row>
    <row r="8" spans="1:12" ht="14.45" customHeight="1" x14ac:dyDescent="0.2">
      <c r="A8" s="60" t="s">
        <v>96</v>
      </c>
      <c r="B8" s="60"/>
      <c r="D8" s="2" t="s">
        <v>97</v>
      </c>
      <c r="F8" s="2" t="s">
        <v>98</v>
      </c>
      <c r="H8" s="2" t="s">
        <v>99</v>
      </c>
      <c r="J8" s="2" t="s">
        <v>97</v>
      </c>
      <c r="L8" s="2" t="s">
        <v>18</v>
      </c>
    </row>
    <row r="9" spans="1:12" ht="21.75" customHeight="1" x14ac:dyDescent="0.2">
      <c r="A9" s="61" t="s">
        <v>100</v>
      </c>
      <c r="B9" s="61"/>
      <c r="D9" s="6">
        <v>718700641</v>
      </c>
      <c r="F9" s="6">
        <v>426318626833</v>
      </c>
      <c r="H9" s="6">
        <v>138150162391</v>
      </c>
      <c r="J9" s="6">
        <v>288887165083</v>
      </c>
      <c r="L9" s="7">
        <f>J9/66692050783570*100</f>
        <v>0.43316581464933623</v>
      </c>
    </row>
    <row r="10" spans="1:12" ht="21.75" customHeight="1" x14ac:dyDescent="0.2">
      <c r="A10" s="55" t="s">
        <v>101</v>
      </c>
      <c r="B10" s="55"/>
      <c r="D10" s="9">
        <v>229185981</v>
      </c>
      <c r="F10" s="9">
        <v>811141884</v>
      </c>
      <c r="H10" s="9">
        <v>1021309975</v>
      </c>
      <c r="J10" s="9">
        <v>19017890</v>
      </c>
      <c r="L10" s="10">
        <f>J10/66692050783570*100</f>
        <v>2.8515977206514652E-5</v>
      </c>
    </row>
    <row r="11" spans="1:12" ht="21.75" customHeight="1" x14ac:dyDescent="0.2">
      <c r="A11" s="55" t="s">
        <v>102</v>
      </c>
      <c r="B11" s="55"/>
      <c r="D11" s="9">
        <v>32371597666</v>
      </c>
      <c r="F11" s="9">
        <v>0</v>
      </c>
      <c r="H11" s="9">
        <v>0</v>
      </c>
      <c r="J11" s="9">
        <v>32371597666</v>
      </c>
      <c r="L11" s="10">
        <f t="shared" ref="L11:L29" si="0">J11/66692050783570*100</f>
        <v>4.8538914736709432E-2</v>
      </c>
    </row>
    <row r="12" spans="1:12" ht="21.75" customHeight="1" x14ac:dyDescent="0.2">
      <c r="A12" s="55" t="s">
        <v>103</v>
      </c>
      <c r="B12" s="55"/>
      <c r="D12" s="9">
        <v>190000</v>
      </c>
      <c r="F12" s="9">
        <v>0</v>
      </c>
      <c r="H12" s="9">
        <v>0</v>
      </c>
      <c r="J12" s="9">
        <v>190000</v>
      </c>
      <c r="L12" s="10">
        <f t="shared" si="0"/>
        <v>2.8489152420367265E-7</v>
      </c>
    </row>
    <row r="13" spans="1:12" ht="21.75" customHeight="1" x14ac:dyDescent="0.2">
      <c r="A13" s="55" t="s">
        <v>104</v>
      </c>
      <c r="B13" s="55"/>
      <c r="D13" s="9">
        <v>54643746</v>
      </c>
      <c r="F13" s="9">
        <v>3392103513</v>
      </c>
      <c r="H13" s="9">
        <v>3404604258</v>
      </c>
      <c r="J13" s="9">
        <v>42143001</v>
      </c>
      <c r="L13" s="10">
        <f t="shared" si="0"/>
        <v>6.3190440996878429E-5</v>
      </c>
    </row>
    <row r="14" spans="1:12" ht="21.75" customHeight="1" x14ac:dyDescent="0.2">
      <c r="A14" s="55" t="s">
        <v>105</v>
      </c>
      <c r="B14" s="55"/>
      <c r="D14" s="9">
        <v>2226514269</v>
      </c>
      <c r="F14" s="9">
        <v>9415246</v>
      </c>
      <c r="H14" s="9">
        <v>2235929515</v>
      </c>
      <c r="J14" s="9">
        <v>0</v>
      </c>
      <c r="L14" s="10">
        <f t="shared" si="0"/>
        <v>0</v>
      </c>
    </row>
    <row r="15" spans="1:12" ht="21.75" customHeight="1" x14ac:dyDescent="0.2">
      <c r="A15" s="55" t="s">
        <v>106</v>
      </c>
      <c r="B15" s="55"/>
      <c r="D15" s="9">
        <v>1738245342</v>
      </c>
      <c r="F15" s="9">
        <v>369671</v>
      </c>
      <c r="H15" s="9">
        <v>1731201680</v>
      </c>
      <c r="J15" s="9">
        <v>7413333</v>
      </c>
      <c r="L15" s="10">
        <f t="shared" si="0"/>
        <v>1.1115767041049396E-5</v>
      </c>
    </row>
    <row r="16" spans="1:12" ht="21.75" customHeight="1" x14ac:dyDescent="0.2">
      <c r="A16" s="55" t="s">
        <v>107</v>
      </c>
      <c r="B16" s="55"/>
      <c r="D16" s="9">
        <v>56771509</v>
      </c>
      <c r="F16" s="9">
        <v>58077405217</v>
      </c>
      <c r="H16" s="9">
        <v>56622909498</v>
      </c>
      <c r="J16" s="9">
        <v>1511267228</v>
      </c>
      <c r="L16" s="10">
        <f t="shared" si="0"/>
        <v>2.2660380213893648E-3</v>
      </c>
    </row>
    <row r="17" spans="1:12" ht="21.75" customHeight="1" x14ac:dyDescent="0.2">
      <c r="A17" s="55" t="s">
        <v>108</v>
      </c>
      <c r="B17" s="55"/>
      <c r="D17" s="9">
        <v>273723880</v>
      </c>
      <c r="F17" s="9">
        <v>0</v>
      </c>
      <c r="H17" s="9">
        <v>103204532</v>
      </c>
      <c r="J17" s="9">
        <v>170519348</v>
      </c>
      <c r="L17" s="10">
        <f t="shared" si="0"/>
        <v>2.5568166819966569E-4</v>
      </c>
    </row>
    <row r="18" spans="1:12" ht="21.75" customHeight="1" x14ac:dyDescent="0.2">
      <c r="A18" s="55" t="s">
        <v>109</v>
      </c>
      <c r="B18" s="55"/>
      <c r="D18" s="9">
        <v>4552768536</v>
      </c>
      <c r="F18" s="9">
        <v>18890654</v>
      </c>
      <c r="H18" s="9">
        <v>104324258</v>
      </c>
      <c r="J18" s="9">
        <v>4467334932</v>
      </c>
      <c r="L18" s="10">
        <f t="shared" si="0"/>
        <v>6.6984518837146867E-3</v>
      </c>
    </row>
    <row r="19" spans="1:12" ht="21.75" customHeight="1" x14ac:dyDescent="0.2">
      <c r="A19" s="55" t="s">
        <v>110</v>
      </c>
      <c r="B19" s="55"/>
      <c r="D19" s="9">
        <v>323085048</v>
      </c>
      <c r="F19" s="9">
        <v>928984</v>
      </c>
      <c r="H19" s="9">
        <v>104324258</v>
      </c>
      <c r="J19" s="9">
        <v>219689774</v>
      </c>
      <c r="L19" s="10">
        <f t="shared" si="0"/>
        <v>3.2940923456221255E-4</v>
      </c>
    </row>
    <row r="20" spans="1:12" ht="21.75" customHeight="1" x14ac:dyDescent="0.2">
      <c r="A20" s="55" t="s">
        <v>111</v>
      </c>
      <c r="B20" s="55"/>
      <c r="D20" s="9">
        <v>66768965</v>
      </c>
      <c r="F20" s="9">
        <v>282346</v>
      </c>
      <c r="H20" s="9">
        <v>0</v>
      </c>
      <c r="J20" s="9">
        <v>67051311</v>
      </c>
      <c r="L20" s="10">
        <f t="shared" si="0"/>
        <v>1.0053868521391833E-4</v>
      </c>
    </row>
    <row r="21" spans="1:12" ht="21.75" customHeight="1" x14ac:dyDescent="0.2">
      <c r="A21" s="55" t="s">
        <v>112</v>
      </c>
      <c r="B21" s="55"/>
      <c r="D21" s="9">
        <v>5265013</v>
      </c>
      <c r="F21" s="9">
        <v>22264</v>
      </c>
      <c r="H21" s="9">
        <v>0</v>
      </c>
      <c r="J21" s="9">
        <v>5287277</v>
      </c>
      <c r="L21" s="10">
        <f t="shared" si="0"/>
        <v>7.927896860089589E-6</v>
      </c>
    </row>
    <row r="22" spans="1:12" ht="21.75" customHeight="1" x14ac:dyDescent="0.2">
      <c r="A22" s="55" t="s">
        <v>113</v>
      </c>
      <c r="B22" s="55"/>
      <c r="D22" s="9">
        <v>681514193</v>
      </c>
      <c r="F22" s="9">
        <v>221579167969</v>
      </c>
      <c r="H22" s="9">
        <v>221988248746</v>
      </c>
      <c r="J22" s="9">
        <v>272433416</v>
      </c>
      <c r="L22" s="10">
        <f t="shared" si="0"/>
        <v>4.0849458488554329E-4</v>
      </c>
    </row>
    <row r="23" spans="1:12" ht="21.75" customHeight="1" x14ac:dyDescent="0.2">
      <c r="A23" s="55" t="s">
        <v>114</v>
      </c>
      <c r="B23" s="55"/>
      <c r="D23" s="9">
        <v>152432192</v>
      </c>
      <c r="F23" s="9">
        <v>287221</v>
      </c>
      <c r="H23" s="9">
        <v>84796224</v>
      </c>
      <c r="J23" s="9">
        <v>67923189</v>
      </c>
      <c r="L23" s="10">
        <f t="shared" si="0"/>
        <v>1.0184600443675861E-4</v>
      </c>
    </row>
    <row r="24" spans="1:12" ht="21.75" customHeight="1" x14ac:dyDescent="0.2">
      <c r="A24" s="55" t="s">
        <v>115</v>
      </c>
      <c r="B24" s="55"/>
      <c r="D24" s="9">
        <v>333478833</v>
      </c>
      <c r="F24" s="9">
        <v>151594048886</v>
      </c>
      <c r="H24" s="9">
        <v>151233203818</v>
      </c>
      <c r="J24" s="9">
        <v>694323901</v>
      </c>
      <c r="L24" s="10">
        <f t="shared" si="0"/>
        <v>1.0410894444575259E-3</v>
      </c>
    </row>
    <row r="25" spans="1:12" ht="21.75" customHeight="1" x14ac:dyDescent="0.2">
      <c r="A25" s="55" t="s">
        <v>116</v>
      </c>
      <c r="B25" s="55"/>
      <c r="D25" s="9">
        <v>125456704</v>
      </c>
      <c r="F25" s="9">
        <v>34750332543</v>
      </c>
      <c r="H25" s="9">
        <v>34811743268</v>
      </c>
      <c r="J25" s="9">
        <v>64045979</v>
      </c>
      <c r="L25" s="10">
        <f t="shared" si="0"/>
        <v>9.6032403033823212E-5</v>
      </c>
    </row>
    <row r="26" spans="1:12" ht="21.75" customHeight="1" x14ac:dyDescent="0.2">
      <c r="A26" s="55" t="s">
        <v>117</v>
      </c>
      <c r="B26" s="55"/>
      <c r="D26" s="9">
        <v>4638323841</v>
      </c>
      <c r="F26" s="9">
        <v>3614970153</v>
      </c>
      <c r="H26" s="9">
        <v>3689799250</v>
      </c>
      <c r="J26" s="9">
        <v>4563494744</v>
      </c>
      <c r="L26" s="10">
        <f t="shared" si="0"/>
        <v>6.8426367016505736E-3</v>
      </c>
    </row>
    <row r="27" spans="1:12" ht="21.75" customHeight="1" x14ac:dyDescent="0.2">
      <c r="A27" s="55" t="s">
        <v>118</v>
      </c>
      <c r="B27" s="55"/>
      <c r="D27" s="9">
        <v>1000000</v>
      </c>
      <c r="F27" s="9">
        <v>4247</v>
      </c>
      <c r="H27" s="9">
        <v>0</v>
      </c>
      <c r="J27" s="9">
        <v>1004247</v>
      </c>
      <c r="L27" s="10">
        <f t="shared" si="0"/>
        <v>1.5057971500366614E-6</v>
      </c>
    </row>
    <row r="28" spans="1:12" ht="21.75" customHeight="1" x14ac:dyDescent="0.2">
      <c r="A28" s="55" t="s">
        <v>119</v>
      </c>
      <c r="B28" s="55"/>
      <c r="D28" s="9">
        <v>449546081</v>
      </c>
      <c r="F28" s="9">
        <v>100000004247</v>
      </c>
      <c r="H28" s="9">
        <v>100150225564</v>
      </c>
      <c r="J28" s="9">
        <v>299324764</v>
      </c>
      <c r="L28" s="10">
        <f t="shared" si="0"/>
        <v>4.4881625393612955E-4</v>
      </c>
    </row>
    <row r="29" spans="1:12" ht="21.75" customHeight="1" x14ac:dyDescent="0.2">
      <c r="A29" s="57" t="s">
        <v>120</v>
      </c>
      <c r="B29" s="57"/>
      <c r="D29" s="13">
        <v>0</v>
      </c>
      <c r="F29" s="13">
        <v>1000000</v>
      </c>
      <c r="H29" s="13">
        <v>0</v>
      </c>
      <c r="J29" s="13">
        <v>1000000</v>
      </c>
      <c r="L29" s="10">
        <f t="shared" si="0"/>
        <v>1.4994290747561721E-6</v>
      </c>
    </row>
    <row r="30" spans="1:12" ht="21.75" customHeight="1" x14ac:dyDescent="0.2">
      <c r="A30" s="59" t="s">
        <v>35</v>
      </c>
      <c r="B30" s="59"/>
      <c r="D30" s="16">
        <v>48999212440</v>
      </c>
      <c r="F30" s="16">
        <v>1000169001878</v>
      </c>
      <c r="H30" s="16">
        <v>715435987235</v>
      </c>
      <c r="J30" s="16">
        <v>333732227083</v>
      </c>
      <c r="L30" s="17">
        <f>SUM(L9:L29)</f>
        <v>0.50040780447137945</v>
      </c>
    </row>
  </sheetData>
  <mergeCells count="29">
    <mergeCell ref="A1:L1"/>
    <mergeCell ref="A2:L2"/>
    <mergeCell ref="A3:L3"/>
    <mergeCell ref="B5:L5"/>
    <mergeCell ref="F6:H6"/>
    <mergeCell ref="A15:B15"/>
    <mergeCell ref="A16:B16"/>
    <mergeCell ref="A17:B17"/>
    <mergeCell ref="A8:B8"/>
    <mergeCell ref="A9:B9"/>
    <mergeCell ref="A10:B10"/>
    <mergeCell ref="A11:B11"/>
    <mergeCell ref="A12:B12"/>
    <mergeCell ref="A28:B28"/>
    <mergeCell ref="A29:B29"/>
    <mergeCell ref="A30:B30"/>
    <mergeCell ref="J6:L6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</mergeCells>
  <pageMargins left="0.39" right="0.39" top="0.39" bottom="0.39" header="0" footer="0"/>
  <pageSetup paperSize="9" scale="8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7"/>
  <sheetViews>
    <sheetView rightToLeft="1" view="pageBreakPreview" zoomScaleNormal="100" zoomScaleSheetLayoutView="100" workbookViewId="0">
      <selection activeCell="R33" sqref="R3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5" customHeight="1" x14ac:dyDescent="0.2"/>
    <row r="5" spans="1:10" ht="29.1" customHeight="1" x14ac:dyDescent="0.2">
      <c r="A5" s="1" t="s">
        <v>122</v>
      </c>
      <c r="B5" s="64" t="s">
        <v>123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 x14ac:dyDescent="0.2"/>
    <row r="7" spans="1:10" ht="14.45" customHeight="1" x14ac:dyDescent="0.2">
      <c r="A7" s="60" t="s">
        <v>124</v>
      </c>
      <c r="B7" s="60"/>
      <c r="D7" s="2" t="s">
        <v>125</v>
      </c>
      <c r="F7" s="2" t="s">
        <v>97</v>
      </c>
      <c r="H7" s="24" t="s">
        <v>126</v>
      </c>
      <c r="J7" s="24" t="s">
        <v>127</v>
      </c>
    </row>
    <row r="8" spans="1:10" ht="21.75" customHeight="1" x14ac:dyDescent="0.2">
      <c r="A8" s="61" t="s">
        <v>128</v>
      </c>
      <c r="B8" s="61"/>
      <c r="D8" s="5" t="s">
        <v>129</v>
      </c>
      <c r="F8" s="6">
        <f>'درآمد سرمایه گذاری در سهام'!U63</f>
        <v>4860012113211</v>
      </c>
      <c r="H8" s="10">
        <f>F8/$F$12*100</f>
        <v>90.261633536355561</v>
      </c>
      <c r="J8" s="10">
        <f>F8/66692050783570*100</f>
        <v>7.2872434662157577</v>
      </c>
    </row>
    <row r="9" spans="1:10" ht="21.75" customHeight="1" x14ac:dyDescent="0.2">
      <c r="A9" s="55" t="s">
        <v>130</v>
      </c>
      <c r="B9" s="55"/>
      <c r="D9" s="8" t="s">
        <v>131</v>
      </c>
      <c r="F9" s="9">
        <f>'درآمد سرمایه گذاری در صندوق'!U21</f>
        <v>445679497765</v>
      </c>
      <c r="H9" s="10">
        <f>F9/$F$12*100</f>
        <v>8.2772961393614786</v>
      </c>
      <c r="J9" s="10">
        <f t="shared" ref="J9:J11" si="0">F9/66692050783570*100</f>
        <v>0.66826479697156937</v>
      </c>
    </row>
    <row r="10" spans="1:10" ht="21.75" customHeight="1" x14ac:dyDescent="0.2">
      <c r="A10" s="55" t="s">
        <v>132</v>
      </c>
      <c r="B10" s="55"/>
      <c r="D10" s="8" t="s">
        <v>133</v>
      </c>
      <c r="F10" s="9">
        <f>'درآمد سپرده بانکی'!H24</f>
        <v>189860987</v>
      </c>
      <c r="H10" s="10">
        <f>F10/$F$12*100</f>
        <v>3.5261564029564277E-3</v>
      </c>
      <c r="J10" s="10">
        <f t="shared" si="0"/>
        <v>2.846830840697036E-4</v>
      </c>
    </row>
    <row r="11" spans="1:10" ht="21.75" customHeight="1" x14ac:dyDescent="0.2">
      <c r="A11" s="57" t="s">
        <v>134</v>
      </c>
      <c r="B11" s="57"/>
      <c r="D11" s="11" t="s">
        <v>135</v>
      </c>
      <c r="F11" s="13">
        <f>'سایر درآمدها'!F10</f>
        <v>78479438427</v>
      </c>
      <c r="H11" s="10">
        <f>F11/$F$12*100</f>
        <v>1.4575441678800016</v>
      </c>
      <c r="J11" s="10">
        <f t="shared" si="0"/>
        <v>0.11767435174798058</v>
      </c>
    </row>
    <row r="12" spans="1:10" ht="21.75" customHeight="1" x14ac:dyDescent="0.2">
      <c r="A12" s="59" t="s">
        <v>35</v>
      </c>
      <c r="B12" s="59"/>
      <c r="D12" s="16"/>
      <c r="F12" s="16">
        <f>SUM(F8:F11)</f>
        <v>5384360910390</v>
      </c>
      <c r="H12" s="23">
        <f>SUM(H8:H11)</f>
        <v>100</v>
      </c>
      <c r="J12" s="23">
        <f>SUM(J8:J11)</f>
        <v>8.0734672980193771</v>
      </c>
    </row>
    <row r="15" spans="1:10" x14ac:dyDescent="0.2">
      <c r="F15" s="35"/>
    </row>
    <row r="16" spans="1:10" x14ac:dyDescent="0.2">
      <c r="F16" s="35"/>
    </row>
    <row r="17" spans="6:6" x14ac:dyDescent="0.2">
      <c r="F17" s="35"/>
    </row>
  </sheetData>
  <mergeCells count="10">
    <mergeCell ref="A1:J1"/>
    <mergeCell ref="A2:J2"/>
    <mergeCell ref="A3:J3"/>
    <mergeCell ref="B5:J5"/>
    <mergeCell ref="A7:B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C66"/>
  <sheetViews>
    <sheetView rightToLeft="1" view="pageBreakPreview" topLeftCell="K40" zoomScale="80" zoomScaleNormal="100" zoomScaleSheetLayoutView="80" workbookViewId="0">
      <selection activeCell="AA27" sqref="AA27"/>
    </sheetView>
  </sheetViews>
  <sheetFormatPr defaultRowHeight="12.75" x14ac:dyDescent="0.2"/>
  <cols>
    <col min="1" max="1" width="5.140625" customWidth="1"/>
    <col min="2" max="2" width="33.42578125" customWidth="1"/>
    <col min="3" max="3" width="1.28515625" customWidth="1"/>
    <col min="4" max="4" width="17.7109375" bestFit="1" customWidth="1"/>
    <col min="5" max="5" width="1.28515625" customWidth="1"/>
    <col min="6" max="6" width="19.42578125" bestFit="1" customWidth="1"/>
    <col min="7" max="7" width="1.28515625" customWidth="1"/>
    <col min="8" max="8" width="15.85546875" bestFit="1" customWidth="1"/>
    <col min="9" max="9" width="1.28515625" customWidth="1"/>
    <col min="10" max="10" width="19.140625" bestFit="1" customWidth="1"/>
    <col min="11" max="11" width="1.28515625" customWidth="1"/>
    <col min="12" max="12" width="15.5703125" customWidth="1"/>
    <col min="13" max="13" width="1.28515625" customWidth="1"/>
    <col min="14" max="14" width="19.140625" bestFit="1" customWidth="1"/>
    <col min="15" max="16" width="1.28515625" customWidth="1"/>
    <col min="17" max="17" width="21.28515625" customWidth="1"/>
    <col min="18" max="18" width="1.28515625" customWidth="1"/>
    <col min="19" max="19" width="16.28515625" bestFit="1" customWidth="1"/>
    <col min="20" max="20" width="1.28515625" customWidth="1"/>
    <col min="21" max="21" width="19.42578125" bestFit="1" customWidth="1"/>
    <col min="22" max="22" width="1.28515625" customWidth="1"/>
    <col min="23" max="23" width="15.5703125" customWidth="1"/>
    <col min="24" max="24" width="0.28515625" customWidth="1"/>
    <col min="27" max="27" width="22.5703125" customWidth="1"/>
    <col min="28" max="29" width="21.7109375" bestFit="1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5" customHeight="1" x14ac:dyDescent="0.2"/>
    <row r="5" spans="1:23" ht="14.45" customHeight="1" x14ac:dyDescent="0.2">
      <c r="A5" s="1" t="s">
        <v>136</v>
      </c>
      <c r="B5" s="64" t="s">
        <v>137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60" t="s">
        <v>138</v>
      </c>
      <c r="E6" s="60"/>
      <c r="F6" s="60"/>
      <c r="G6" s="60"/>
      <c r="H6" s="60"/>
      <c r="I6" s="60"/>
      <c r="J6" s="60"/>
      <c r="K6" s="60"/>
      <c r="L6" s="60"/>
      <c r="N6" s="60" t="s">
        <v>139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5" customHeight="1" x14ac:dyDescent="0.2">
      <c r="D7" s="3"/>
      <c r="E7" s="3"/>
      <c r="F7" s="3"/>
      <c r="G7" s="3"/>
      <c r="H7" s="3"/>
      <c r="I7" s="3"/>
      <c r="J7" s="63" t="s">
        <v>35</v>
      </c>
      <c r="K7" s="63"/>
      <c r="L7" s="63"/>
      <c r="N7" s="3"/>
      <c r="O7" s="3"/>
      <c r="P7" s="3"/>
      <c r="Q7" s="3"/>
      <c r="R7" s="3"/>
      <c r="S7" s="3"/>
      <c r="T7" s="3"/>
      <c r="U7" s="63" t="s">
        <v>35</v>
      </c>
      <c r="V7" s="63"/>
      <c r="W7" s="63"/>
    </row>
    <row r="8" spans="1:23" ht="14.45" customHeight="1" x14ac:dyDescent="0.2">
      <c r="A8" s="60" t="s">
        <v>140</v>
      </c>
      <c r="B8" s="60"/>
      <c r="D8" s="2" t="s">
        <v>141</v>
      </c>
      <c r="F8" s="2" t="s">
        <v>142</v>
      </c>
      <c r="H8" s="2" t="s">
        <v>143</v>
      </c>
      <c r="J8" s="4" t="s">
        <v>97</v>
      </c>
      <c r="K8" s="3"/>
      <c r="L8" s="26" t="s">
        <v>126</v>
      </c>
      <c r="N8" s="2" t="s">
        <v>141</v>
      </c>
      <c r="P8" s="60" t="s">
        <v>142</v>
      </c>
      <c r="Q8" s="60"/>
      <c r="S8" s="2" t="s">
        <v>143</v>
      </c>
      <c r="U8" s="4" t="s">
        <v>97</v>
      </c>
      <c r="V8" s="3"/>
      <c r="W8" s="26" t="s">
        <v>126</v>
      </c>
    </row>
    <row r="9" spans="1:23" ht="21.75" customHeight="1" x14ac:dyDescent="0.2">
      <c r="A9" s="61" t="s">
        <v>28</v>
      </c>
      <c r="B9" s="61"/>
      <c r="D9" s="6">
        <v>0</v>
      </c>
      <c r="F9" s="6">
        <v>729744281409</v>
      </c>
      <c r="H9" s="6">
        <v>18596659178</v>
      </c>
      <c r="J9" s="6">
        <v>748340940587</v>
      </c>
      <c r="L9" s="10">
        <f>J9/2820520462457*100</f>
        <v>26.532016007255208</v>
      </c>
      <c r="N9" s="6">
        <v>0</v>
      </c>
      <c r="P9" s="62">
        <v>714400526240</v>
      </c>
      <c r="Q9" s="62"/>
      <c r="S9" s="6">
        <v>18596659178</v>
      </c>
      <c r="U9" s="6">
        <v>732997185418</v>
      </c>
      <c r="W9" s="27">
        <f>U9/درآمد!$F$12*100</f>
        <v>13.613448236791905</v>
      </c>
    </row>
    <row r="10" spans="1:23" ht="21.75" customHeight="1" x14ac:dyDescent="0.2">
      <c r="A10" s="55" t="s">
        <v>19</v>
      </c>
      <c r="B10" s="55"/>
      <c r="D10" s="9">
        <v>0</v>
      </c>
      <c r="F10" s="9">
        <v>-9115043950</v>
      </c>
      <c r="H10" s="9">
        <v>44281846563</v>
      </c>
      <c r="J10" s="9">
        <v>35166802613</v>
      </c>
      <c r="L10" s="10">
        <f t="shared" ref="L10:L62" si="0">J10/2820520462457*100</f>
        <v>1.246819623579885</v>
      </c>
      <c r="N10" s="9">
        <v>0</v>
      </c>
      <c r="P10" s="56">
        <v>59654070470</v>
      </c>
      <c r="Q10" s="56"/>
      <c r="S10" s="9">
        <v>44281846563</v>
      </c>
      <c r="U10" s="9">
        <v>103935917033</v>
      </c>
      <c r="W10" s="27">
        <f>U10/درآمد!$F$12*100</f>
        <v>1.9303296855981318</v>
      </c>
    </row>
    <row r="11" spans="1:23" ht="21.75" customHeight="1" x14ac:dyDescent="0.2">
      <c r="A11" s="55" t="s">
        <v>24</v>
      </c>
      <c r="B11" s="55"/>
      <c r="D11" s="9">
        <v>0</v>
      </c>
      <c r="F11" s="9">
        <v>1131711440681</v>
      </c>
      <c r="H11" s="9">
        <v>1789232670</v>
      </c>
      <c r="J11" s="9">
        <v>1133500673351</v>
      </c>
      <c r="L11" s="10">
        <f t="shared" si="0"/>
        <v>40.187642261016947</v>
      </c>
      <c r="N11" s="9">
        <v>4002967681300</v>
      </c>
      <c r="P11" s="56">
        <v>747210522487</v>
      </c>
      <c r="Q11" s="56"/>
      <c r="S11" s="9">
        <v>28559077803</v>
      </c>
      <c r="U11" s="9">
        <v>4778737281590</v>
      </c>
      <c r="W11" s="27">
        <f>U11/درآمد!$F$12*100</f>
        <v>88.752172469877522</v>
      </c>
    </row>
    <row r="12" spans="1:23" ht="21.75" customHeight="1" x14ac:dyDescent="0.2">
      <c r="A12" s="55" t="s">
        <v>30</v>
      </c>
      <c r="B12" s="55"/>
      <c r="D12" s="9">
        <v>22957200148</v>
      </c>
      <c r="F12" s="9">
        <v>-34952222250</v>
      </c>
      <c r="H12" s="9">
        <v>0</v>
      </c>
      <c r="J12" s="9">
        <v>-11995022102</v>
      </c>
      <c r="L12" s="10">
        <f t="shared" si="0"/>
        <v>-0.42527690409134444</v>
      </c>
      <c r="N12" s="9">
        <v>22957200148</v>
      </c>
      <c r="P12" s="56">
        <v>-33674205854</v>
      </c>
      <c r="Q12" s="56"/>
      <c r="S12" s="9">
        <v>-316</v>
      </c>
      <c r="U12" s="9">
        <v>-10717006022</v>
      </c>
      <c r="W12" s="27">
        <f>U12/درآمد!$F$12*100</f>
        <v>-0.19903951834506103</v>
      </c>
    </row>
    <row r="13" spans="1:23" ht="21.75" customHeight="1" x14ac:dyDescent="0.2">
      <c r="A13" s="55" t="s">
        <v>29</v>
      </c>
      <c r="B13" s="55"/>
      <c r="D13" s="9">
        <v>10284915286</v>
      </c>
      <c r="F13" s="9">
        <v>13343307618</v>
      </c>
      <c r="H13" s="9">
        <v>0</v>
      </c>
      <c r="J13" s="9">
        <v>23628222904</v>
      </c>
      <c r="L13" s="10">
        <f t="shared" si="0"/>
        <v>0.83772563321228599</v>
      </c>
      <c r="N13" s="9">
        <v>10284915286</v>
      </c>
      <c r="P13" s="56">
        <v>-7750299258</v>
      </c>
      <c r="Q13" s="56"/>
      <c r="S13" s="9">
        <v>-9972275</v>
      </c>
      <c r="U13" s="9">
        <v>2524643753</v>
      </c>
      <c r="W13" s="27">
        <f>U13/درآمد!$F$12*100</f>
        <v>4.6888457052132022E-2</v>
      </c>
    </row>
    <row r="14" spans="1:23" ht="21.75" customHeight="1" x14ac:dyDescent="0.2">
      <c r="A14" s="55" t="s">
        <v>20</v>
      </c>
      <c r="B14" s="55"/>
      <c r="D14" s="9">
        <v>0</v>
      </c>
      <c r="F14" s="9">
        <v>44656075063</v>
      </c>
      <c r="H14" s="9">
        <v>0</v>
      </c>
      <c r="J14" s="9">
        <v>44656075063</v>
      </c>
      <c r="L14" s="10">
        <f t="shared" si="0"/>
        <v>1.5832565534411824</v>
      </c>
      <c r="N14" s="9">
        <v>53363395387</v>
      </c>
      <c r="P14" s="56">
        <v>2085335767</v>
      </c>
      <c r="Q14" s="56"/>
      <c r="S14" s="9">
        <v>-562721863</v>
      </c>
      <c r="U14" s="9">
        <v>54886009291</v>
      </c>
      <c r="W14" s="27">
        <f>U14/درآمد!$F$12*100</f>
        <v>1.0193597755508648</v>
      </c>
    </row>
    <row r="15" spans="1:23" ht="21.75" customHeight="1" x14ac:dyDescent="0.2">
      <c r="A15" s="55" t="s">
        <v>33</v>
      </c>
      <c r="B15" s="55"/>
      <c r="D15" s="9">
        <v>114946284</v>
      </c>
      <c r="F15" s="9">
        <v>1735843795</v>
      </c>
      <c r="H15" s="9">
        <v>0</v>
      </c>
      <c r="J15" s="9">
        <v>1850790079</v>
      </c>
      <c r="L15" s="10">
        <f t="shared" si="0"/>
        <v>6.5618743194216983E-2</v>
      </c>
      <c r="N15" s="9">
        <v>114946284</v>
      </c>
      <c r="P15" s="56">
        <v>3200954493</v>
      </c>
      <c r="Q15" s="56"/>
      <c r="S15" s="9">
        <v>0</v>
      </c>
      <c r="U15" s="9">
        <v>3315900777</v>
      </c>
      <c r="W15" s="27">
        <f>U15/درآمد!$F$12*100</f>
        <v>6.1583924855435124E-2</v>
      </c>
    </row>
    <row r="16" spans="1:23" ht="21.75" customHeight="1" x14ac:dyDescent="0.2">
      <c r="A16" s="55" t="s">
        <v>26</v>
      </c>
      <c r="B16" s="55"/>
      <c r="D16" s="9">
        <v>9212135716</v>
      </c>
      <c r="F16" s="9">
        <v>-2776360080</v>
      </c>
      <c r="H16" s="9">
        <v>0</v>
      </c>
      <c r="J16" s="9">
        <v>6435775636</v>
      </c>
      <c r="L16" s="10">
        <f t="shared" si="0"/>
        <v>0.22817688159559368</v>
      </c>
      <c r="N16" s="9">
        <v>9212135716</v>
      </c>
      <c r="P16" s="56">
        <v>-6709536862</v>
      </c>
      <c r="Q16" s="56"/>
      <c r="S16" s="9">
        <v>0</v>
      </c>
      <c r="U16" s="9">
        <v>2502598854</v>
      </c>
      <c r="W16" s="27">
        <f>U16/درآمد!$F$12*100</f>
        <v>4.6479032435786924E-2</v>
      </c>
    </row>
    <row r="17" spans="1:28" ht="21.75" customHeight="1" x14ac:dyDescent="0.2">
      <c r="A17" s="55" t="s">
        <v>32</v>
      </c>
      <c r="B17" s="55"/>
      <c r="D17" s="9">
        <v>0</v>
      </c>
      <c r="F17" s="9">
        <v>348976765670</v>
      </c>
      <c r="H17" s="9">
        <v>0</v>
      </c>
      <c r="J17" s="9">
        <v>348976765670</v>
      </c>
      <c r="L17" s="10">
        <f t="shared" si="0"/>
        <v>12.372779078014588</v>
      </c>
      <c r="N17" s="9">
        <v>861534044000</v>
      </c>
      <c r="P17" s="56">
        <v>-1219337815221</v>
      </c>
      <c r="Q17" s="56"/>
      <c r="S17" s="9">
        <v>0</v>
      </c>
      <c r="U17" s="9">
        <v>-357803771221</v>
      </c>
      <c r="W17" s="27">
        <f>U17/درآمد!$F$12*100</f>
        <v>-6.6452412305898632</v>
      </c>
    </row>
    <row r="18" spans="1:28" ht="21.75" customHeight="1" x14ac:dyDescent="0.2">
      <c r="A18" s="55" t="s">
        <v>31</v>
      </c>
      <c r="B18" s="55"/>
      <c r="D18" s="9">
        <v>303954817810</v>
      </c>
      <c r="F18" s="9">
        <v>9543543482</v>
      </c>
      <c r="H18" s="9">
        <v>0</v>
      </c>
      <c r="J18" s="9">
        <v>313498361292</v>
      </c>
      <c r="L18" s="10">
        <f t="shared" si="0"/>
        <v>11.114911785426532</v>
      </c>
      <c r="N18" s="9">
        <v>303954817810</v>
      </c>
      <c r="P18" s="56">
        <v>-350696906012</v>
      </c>
      <c r="Q18" s="56"/>
      <c r="S18" s="9">
        <v>0</v>
      </c>
      <c r="U18" s="9">
        <v>-46742088202</v>
      </c>
      <c r="W18" s="27">
        <f>U18/درآمد!$F$12*100</f>
        <v>-0.86810837868991175</v>
      </c>
    </row>
    <row r="19" spans="1:28" ht="21.75" customHeight="1" x14ac:dyDescent="0.2">
      <c r="A19" s="55" t="s">
        <v>27</v>
      </c>
      <c r="B19" s="55"/>
      <c r="D19" s="9">
        <v>0</v>
      </c>
      <c r="F19" s="9">
        <v>-1928442315</v>
      </c>
      <c r="H19" s="9">
        <v>0</v>
      </c>
      <c r="J19" s="9">
        <v>-1928442315</v>
      </c>
      <c r="L19" s="10">
        <f t="shared" si="0"/>
        <v>-6.8371860465784515E-2</v>
      </c>
      <c r="N19" s="9">
        <v>0</v>
      </c>
      <c r="P19" s="56">
        <v>-20780185384</v>
      </c>
      <c r="Q19" s="56"/>
      <c r="S19" s="9">
        <v>0</v>
      </c>
      <c r="U19" s="9">
        <v>-20780185384</v>
      </c>
      <c r="W19" s="27">
        <f>U19/درآمد!$F$12*100</f>
        <v>-0.38593596770047961</v>
      </c>
    </row>
    <row r="20" spans="1:28" ht="21.75" customHeight="1" x14ac:dyDescent="0.2">
      <c r="A20" s="55" t="s">
        <v>34</v>
      </c>
      <c r="B20" s="55"/>
      <c r="D20" s="9">
        <v>0</v>
      </c>
      <c r="F20" s="9">
        <v>31326581016</v>
      </c>
      <c r="H20" s="9">
        <v>0</v>
      </c>
      <c r="J20" s="9">
        <v>31326581016</v>
      </c>
      <c r="L20" s="10">
        <f t="shared" si="0"/>
        <v>1.1106666813085597</v>
      </c>
      <c r="N20" s="9">
        <v>0</v>
      </c>
      <c r="P20" s="56">
        <v>31366718463</v>
      </c>
      <c r="Q20" s="56"/>
      <c r="S20" s="9">
        <v>0</v>
      </c>
      <c r="U20" s="9">
        <v>31366718463</v>
      </c>
      <c r="W20" s="27">
        <f>U20/درآمد!$F$12*100</f>
        <v>0.58255230258567581</v>
      </c>
    </row>
    <row r="21" spans="1:28" ht="21.75" customHeight="1" x14ac:dyDescent="0.2">
      <c r="A21" s="55" t="s">
        <v>21</v>
      </c>
      <c r="B21" s="55"/>
      <c r="D21" s="9">
        <v>0</v>
      </c>
      <c r="F21" s="9">
        <v>-1342326551</v>
      </c>
      <c r="H21" s="9">
        <v>0</v>
      </c>
      <c r="J21" s="9">
        <v>-1342326551</v>
      </c>
      <c r="L21" s="10">
        <f t="shared" si="0"/>
        <v>-4.7591448772212705E-2</v>
      </c>
      <c r="N21" s="9">
        <v>0</v>
      </c>
      <c r="P21" s="56">
        <v>-30998444220</v>
      </c>
      <c r="Q21" s="56"/>
      <c r="S21" s="9">
        <v>0</v>
      </c>
      <c r="U21" s="9">
        <v>-30998444220</v>
      </c>
      <c r="W21" s="27">
        <f>U21/درآمد!$F$12*100</f>
        <v>-0.57571260054621265</v>
      </c>
    </row>
    <row r="22" spans="1:28" ht="21.75" customHeight="1" x14ac:dyDescent="0.2">
      <c r="A22" s="55" t="s">
        <v>25</v>
      </c>
      <c r="B22" s="55"/>
      <c r="D22" s="9">
        <v>0</v>
      </c>
      <c r="F22" s="9">
        <v>9637054150</v>
      </c>
      <c r="H22" s="9">
        <v>0</v>
      </c>
      <c r="J22" s="9">
        <v>9637054150</v>
      </c>
      <c r="L22" s="10">
        <f t="shared" si="0"/>
        <v>0.34167644866525837</v>
      </c>
      <c r="N22" s="9">
        <v>0</v>
      </c>
      <c r="P22" s="56">
        <v>-12363817320</v>
      </c>
      <c r="Q22" s="56"/>
      <c r="S22" s="9">
        <v>0</v>
      </c>
      <c r="U22" s="9">
        <v>-12363817320</v>
      </c>
      <c r="W22" s="27">
        <f>U22/درآمد!$F$12*100</f>
        <v>-0.22962460217222816</v>
      </c>
    </row>
    <row r="23" spans="1:28" ht="21.75" customHeight="1" x14ac:dyDescent="0.2">
      <c r="A23" s="55" t="s">
        <v>23</v>
      </c>
      <c r="B23" s="55"/>
      <c r="D23" s="9">
        <v>0</v>
      </c>
      <c r="F23" s="9">
        <v>8007158670</v>
      </c>
      <c r="H23" s="9">
        <v>0</v>
      </c>
      <c r="J23" s="9">
        <v>8007158670</v>
      </c>
      <c r="L23" s="10">
        <f t="shared" si="0"/>
        <v>0.28388940185262251</v>
      </c>
      <c r="N23" s="9">
        <v>0</v>
      </c>
      <c r="P23" s="56">
        <v>-42437887167</v>
      </c>
      <c r="Q23" s="56"/>
      <c r="S23" s="9">
        <v>0</v>
      </c>
      <c r="U23" s="9">
        <v>-42437887167</v>
      </c>
      <c r="W23" s="27">
        <f>U23/درآمد!$F$12*100</f>
        <v>-0.78816943873708745</v>
      </c>
      <c r="AA23" s="36" t="s">
        <v>235</v>
      </c>
      <c r="AB23" s="37">
        <v>31</v>
      </c>
    </row>
    <row r="24" spans="1:28" ht="21.75" customHeight="1" x14ac:dyDescent="0.2">
      <c r="A24" s="55" t="s">
        <v>22</v>
      </c>
      <c r="B24" s="55"/>
      <c r="D24" s="9">
        <v>0</v>
      </c>
      <c r="F24" s="9">
        <v>29312385501</v>
      </c>
      <c r="H24" s="9">
        <v>0</v>
      </c>
      <c r="J24" s="9">
        <v>29312385501</v>
      </c>
      <c r="L24" s="10">
        <f t="shared" si="0"/>
        <v>1.0392544883530297</v>
      </c>
      <c r="N24" s="9">
        <v>0</v>
      </c>
      <c r="P24" s="56">
        <v>-375868690295</v>
      </c>
      <c r="Q24" s="56"/>
      <c r="S24" s="9">
        <v>0</v>
      </c>
      <c r="U24" s="9">
        <v>-375868690295</v>
      </c>
      <c r="W24" s="27">
        <f>U24/درآمد!$F$12*100</f>
        <v>-6.9807484407239535</v>
      </c>
      <c r="Z24" s="36" t="s">
        <v>234</v>
      </c>
      <c r="AA24" s="52">
        <v>5535089456</v>
      </c>
      <c r="AB24" s="52">
        <v>45002057462</v>
      </c>
    </row>
    <row r="25" spans="1:28" ht="21.75" customHeight="1" x14ac:dyDescent="0.2">
      <c r="A25" s="55" t="s">
        <v>238</v>
      </c>
      <c r="B25" s="55"/>
      <c r="D25" s="9">
        <v>0</v>
      </c>
      <c r="F25" s="9"/>
      <c r="H25" s="9">
        <v>1668671119</v>
      </c>
      <c r="J25" s="9">
        <f>D25+F25+H25</f>
        <v>1668671119</v>
      </c>
      <c r="L25" s="10">
        <f t="shared" si="0"/>
        <v>5.9161815743268682E-2</v>
      </c>
      <c r="N25" s="9">
        <v>0</v>
      </c>
      <c r="P25" s="56"/>
      <c r="Q25" s="56"/>
      <c r="S25" s="9">
        <v>15152980223</v>
      </c>
      <c r="U25" s="9">
        <f>N25+P25+S25</f>
        <v>15152980223</v>
      </c>
      <c r="W25" s="27">
        <f>U25/درآمد!$F$12*100</f>
        <v>0.28142578989755052</v>
      </c>
      <c r="Z25" s="36"/>
      <c r="AA25" s="38"/>
      <c r="AB25" s="38"/>
    </row>
    <row r="26" spans="1:28" ht="21.75" customHeight="1" x14ac:dyDescent="0.2">
      <c r="A26" s="55" t="s">
        <v>52</v>
      </c>
      <c r="B26" s="55"/>
      <c r="D26" s="9">
        <v>0</v>
      </c>
      <c r="F26" s="9">
        <v>-2706511267</v>
      </c>
      <c r="H26" s="9"/>
      <c r="J26" s="9">
        <f t="shared" ref="J26:J62" si="1">D26+F26+H26</f>
        <v>-2706511267</v>
      </c>
      <c r="L26" s="10">
        <f t="shared" si="0"/>
        <v>-9.5957866749256451E-2</v>
      </c>
      <c r="N26" s="9">
        <v>0</v>
      </c>
      <c r="P26" s="69">
        <v>15098803533</v>
      </c>
      <c r="Q26" s="69"/>
      <c r="S26" s="9">
        <v>5373453268</v>
      </c>
      <c r="U26" s="9">
        <f t="shared" ref="U26:U45" si="2">N26+P26+S26</f>
        <v>20472256801</v>
      </c>
      <c r="W26" s="27">
        <f>U26/درآمد!$F$12*100</f>
        <v>0.38021702374176758</v>
      </c>
      <c r="Z26" s="36"/>
      <c r="AA26" s="38"/>
      <c r="AB26" s="38"/>
    </row>
    <row r="27" spans="1:28" ht="21.75" customHeight="1" x14ac:dyDescent="0.2">
      <c r="A27" s="55" t="s">
        <v>239</v>
      </c>
      <c r="B27" s="55"/>
      <c r="D27" s="9">
        <v>0</v>
      </c>
      <c r="F27" s="9"/>
      <c r="H27" s="9"/>
      <c r="J27" s="9">
        <f t="shared" si="1"/>
        <v>0</v>
      </c>
      <c r="L27" s="10">
        <f t="shared" si="0"/>
        <v>0</v>
      </c>
      <c r="N27" s="9">
        <v>0</v>
      </c>
      <c r="P27" s="9"/>
      <c r="Q27" s="9"/>
      <c r="S27" s="9">
        <v>6401878731</v>
      </c>
      <c r="U27" s="9">
        <f t="shared" si="2"/>
        <v>6401878731</v>
      </c>
      <c r="W27" s="27">
        <f>U27/درآمد!$F$12*100</f>
        <v>0.11889765261920934</v>
      </c>
      <c r="Z27" s="36"/>
      <c r="AA27" s="38"/>
      <c r="AB27" s="38"/>
    </row>
    <row r="28" spans="1:28" ht="21.75" customHeight="1" x14ac:dyDescent="0.2">
      <c r="A28" s="55" t="s">
        <v>240</v>
      </c>
      <c r="B28" s="55"/>
      <c r="D28" s="9">
        <v>0</v>
      </c>
      <c r="F28" s="9"/>
      <c r="H28" s="9">
        <v>2081080696</v>
      </c>
      <c r="J28" s="9">
        <f t="shared" si="1"/>
        <v>2081080696</v>
      </c>
      <c r="L28" s="10">
        <f t="shared" si="0"/>
        <v>7.378357022048114E-2</v>
      </c>
      <c r="N28" s="9">
        <v>0</v>
      </c>
      <c r="P28" s="9"/>
      <c r="Q28" s="9"/>
      <c r="S28" s="9">
        <v>4811679400</v>
      </c>
      <c r="U28" s="9">
        <f t="shared" si="2"/>
        <v>4811679400</v>
      </c>
      <c r="W28" s="27">
        <f>U28/درآمد!$F$12*100</f>
        <v>8.9363983582807047E-2</v>
      </c>
      <c r="Z28" s="36"/>
      <c r="AA28" s="38"/>
      <c r="AB28" s="38"/>
    </row>
    <row r="29" spans="1:28" ht="21.75" customHeight="1" x14ac:dyDescent="0.2">
      <c r="A29" s="55" t="s">
        <v>53</v>
      </c>
      <c r="B29" s="55"/>
      <c r="D29" s="9">
        <v>0</v>
      </c>
      <c r="F29" s="9">
        <v>5578455460</v>
      </c>
      <c r="H29" s="9"/>
      <c r="J29" s="9">
        <f t="shared" si="1"/>
        <v>5578455460</v>
      </c>
      <c r="L29" s="10">
        <f t="shared" si="0"/>
        <v>0.1977810668014271</v>
      </c>
      <c r="N29" s="9">
        <v>0</v>
      </c>
      <c r="P29" s="9"/>
      <c r="Q29" s="9">
        <v>23260885283</v>
      </c>
      <c r="S29" s="9">
        <v>2427866489</v>
      </c>
      <c r="U29" s="9">
        <f t="shared" si="2"/>
        <v>2427866489</v>
      </c>
      <c r="W29" s="27">
        <f>U29/درآمد!$F$12*100</f>
        <v>4.5091080063281733E-2</v>
      </c>
      <c r="Z29" s="36"/>
      <c r="AA29" s="38"/>
      <c r="AB29" s="38"/>
    </row>
    <row r="30" spans="1:28" ht="21.75" customHeight="1" x14ac:dyDescent="0.2">
      <c r="A30" s="55" t="s">
        <v>241</v>
      </c>
      <c r="B30" s="55"/>
      <c r="D30" s="9">
        <v>0</v>
      </c>
      <c r="F30" s="9"/>
      <c r="H30" s="9">
        <v>896785389</v>
      </c>
      <c r="J30" s="9">
        <f t="shared" si="1"/>
        <v>896785389</v>
      </c>
      <c r="L30" s="10">
        <f t="shared" si="0"/>
        <v>3.1795032191285579E-2</v>
      </c>
      <c r="N30" s="9">
        <v>0</v>
      </c>
      <c r="P30" s="9"/>
      <c r="Q30" s="9"/>
      <c r="S30" s="9">
        <v>2293450122</v>
      </c>
      <c r="U30" s="9">
        <f t="shared" si="2"/>
        <v>2293450122</v>
      </c>
      <c r="W30" s="27">
        <f>U30/درآمد!$F$12*100</f>
        <v>4.2594658125060206E-2</v>
      </c>
      <c r="Z30" s="36"/>
      <c r="AA30" s="38"/>
      <c r="AB30" s="38"/>
    </row>
    <row r="31" spans="1:28" ht="21.75" customHeight="1" x14ac:dyDescent="0.2">
      <c r="A31" s="55" t="s">
        <v>57</v>
      </c>
      <c r="B31" s="55"/>
      <c r="D31" s="9">
        <v>0</v>
      </c>
      <c r="F31" s="9">
        <v>64644411</v>
      </c>
      <c r="H31" s="9"/>
      <c r="J31" s="9">
        <f t="shared" si="1"/>
        <v>64644411</v>
      </c>
      <c r="L31" s="10">
        <f t="shared" si="0"/>
        <v>2.291931998383278E-3</v>
      </c>
      <c r="N31" s="9">
        <v>0</v>
      </c>
      <c r="P31" s="9"/>
      <c r="Q31" s="9">
        <v>1494890474</v>
      </c>
      <c r="S31" s="9">
        <v>2099845794</v>
      </c>
      <c r="U31" s="9">
        <f t="shared" si="2"/>
        <v>2099845794</v>
      </c>
      <c r="W31" s="27">
        <f>U31/درآمد!$F$12*100</f>
        <v>3.8998979246506416E-2</v>
      </c>
      <c r="Z31" s="36"/>
      <c r="AA31" s="38"/>
      <c r="AB31" s="38"/>
    </row>
    <row r="32" spans="1:28" ht="21.75" customHeight="1" x14ac:dyDescent="0.2">
      <c r="A32" s="55" t="s">
        <v>242</v>
      </c>
      <c r="B32" s="55"/>
      <c r="D32" s="9">
        <v>0</v>
      </c>
      <c r="F32" s="9"/>
      <c r="H32" s="9"/>
      <c r="J32" s="9">
        <f t="shared" si="1"/>
        <v>0</v>
      </c>
      <c r="L32" s="10">
        <f t="shared" si="0"/>
        <v>0</v>
      </c>
      <c r="N32" s="9">
        <v>0</v>
      </c>
      <c r="P32" s="9"/>
      <c r="Q32" s="9"/>
      <c r="S32" s="9">
        <v>1388000000</v>
      </c>
      <c r="U32" s="9">
        <f t="shared" si="2"/>
        <v>1388000000</v>
      </c>
      <c r="W32" s="27">
        <f>U32/درآمد!$F$12*100</f>
        <v>2.5778361129574882E-2</v>
      </c>
      <c r="Z32" s="36"/>
      <c r="AA32" s="38"/>
      <c r="AB32" s="38"/>
    </row>
    <row r="33" spans="1:28" ht="21.75" customHeight="1" x14ac:dyDescent="0.2">
      <c r="A33" s="55" t="s">
        <v>243</v>
      </c>
      <c r="B33" s="55"/>
      <c r="D33" s="9">
        <v>0</v>
      </c>
      <c r="F33" s="9"/>
      <c r="H33" s="9"/>
      <c r="J33" s="9">
        <f t="shared" si="1"/>
        <v>0</v>
      </c>
      <c r="L33" s="10">
        <f t="shared" si="0"/>
        <v>0</v>
      </c>
      <c r="N33" s="9">
        <v>0</v>
      </c>
      <c r="P33" s="9"/>
      <c r="Q33" s="9"/>
      <c r="S33" s="9">
        <v>898396605</v>
      </c>
      <c r="U33" s="9">
        <f t="shared" si="2"/>
        <v>898396605</v>
      </c>
      <c r="W33" s="27">
        <f>U33/درآمد!$F$12*100</f>
        <v>1.6685296917344408E-2</v>
      </c>
      <c r="Z33" s="36"/>
      <c r="AA33" s="38"/>
      <c r="AB33" s="38"/>
    </row>
    <row r="34" spans="1:28" ht="21.75" customHeight="1" x14ac:dyDescent="0.2">
      <c r="A34" s="55" t="s">
        <v>244</v>
      </c>
      <c r="B34" s="55"/>
      <c r="D34" s="9">
        <v>0</v>
      </c>
      <c r="F34" s="9"/>
      <c r="H34" s="9"/>
      <c r="J34" s="9">
        <f t="shared" si="1"/>
        <v>0</v>
      </c>
      <c r="L34" s="10">
        <f t="shared" si="0"/>
        <v>0</v>
      </c>
      <c r="N34" s="9">
        <v>0</v>
      </c>
      <c r="P34" s="9"/>
      <c r="Q34" s="9"/>
      <c r="S34" s="9">
        <v>679699188</v>
      </c>
      <c r="U34" s="9">
        <f t="shared" si="2"/>
        <v>679699188</v>
      </c>
      <c r="W34" s="27">
        <f>U34/درآمد!$F$12*100</f>
        <v>1.2623581504137471E-2</v>
      </c>
      <c r="Z34" s="36"/>
      <c r="AA34" s="38"/>
      <c r="AB34" s="38"/>
    </row>
    <row r="35" spans="1:28" ht="21.75" customHeight="1" x14ac:dyDescent="0.2">
      <c r="A35" s="55" t="s">
        <v>245</v>
      </c>
      <c r="B35" s="55"/>
      <c r="D35" s="9">
        <v>0</v>
      </c>
      <c r="F35" s="9"/>
      <c r="H35" s="9"/>
      <c r="J35" s="9">
        <f t="shared" si="1"/>
        <v>0</v>
      </c>
      <c r="L35" s="10">
        <f t="shared" si="0"/>
        <v>0</v>
      </c>
      <c r="N35" s="9">
        <v>0</v>
      </c>
      <c r="P35" s="9"/>
      <c r="Q35" s="9"/>
      <c r="S35" s="9">
        <v>401561400</v>
      </c>
      <c r="U35" s="9">
        <f t="shared" si="2"/>
        <v>401561400</v>
      </c>
      <c r="W35" s="27">
        <f>U35/درآمد!$F$12*100</f>
        <v>7.4579213147677754E-3</v>
      </c>
      <c r="Z35" s="36"/>
      <c r="AA35" s="38"/>
      <c r="AB35" s="38"/>
    </row>
    <row r="36" spans="1:28" ht="21.75" customHeight="1" x14ac:dyDescent="0.2">
      <c r="A36" s="55" t="s">
        <v>60</v>
      </c>
      <c r="B36" s="55"/>
      <c r="D36" s="9">
        <v>0</v>
      </c>
      <c r="F36" s="9"/>
      <c r="H36" s="9">
        <v>392918755</v>
      </c>
      <c r="J36" s="9">
        <f t="shared" si="1"/>
        <v>392918755</v>
      </c>
      <c r="L36" s="10">
        <f t="shared" si="0"/>
        <v>1.3930718114972377E-2</v>
      </c>
      <c r="N36" s="9">
        <v>0</v>
      </c>
      <c r="P36" s="9"/>
      <c r="Q36" s="9"/>
      <c r="S36" s="9">
        <v>395562599</v>
      </c>
      <c r="U36" s="9">
        <f t="shared" si="2"/>
        <v>395562599</v>
      </c>
      <c r="W36" s="27">
        <f>U36/درآمد!$F$12*100</f>
        <v>7.3465097452271016E-3</v>
      </c>
      <c r="Z36" s="36"/>
      <c r="AA36" s="38"/>
      <c r="AB36" s="38"/>
    </row>
    <row r="37" spans="1:28" ht="21.75" customHeight="1" x14ac:dyDescent="0.2">
      <c r="A37" s="55" t="s">
        <v>246</v>
      </c>
      <c r="B37" s="55"/>
      <c r="D37" s="9">
        <v>0</v>
      </c>
      <c r="F37" s="9"/>
      <c r="H37" s="9"/>
      <c r="J37" s="9">
        <f t="shared" si="1"/>
        <v>0</v>
      </c>
      <c r="L37" s="10">
        <f t="shared" si="0"/>
        <v>0</v>
      </c>
      <c r="N37" s="9">
        <v>0</v>
      </c>
      <c r="P37" s="9"/>
      <c r="Q37" s="9"/>
      <c r="S37" s="9">
        <v>154345205</v>
      </c>
      <c r="U37" s="9">
        <f t="shared" si="2"/>
        <v>154345205</v>
      </c>
      <c r="W37" s="27">
        <f>U37/درآمد!$F$12*100</f>
        <v>2.8665464215477427E-3</v>
      </c>
      <c r="Z37" s="36"/>
      <c r="AA37" s="38"/>
      <c r="AB37" s="38"/>
    </row>
    <row r="38" spans="1:28" ht="21.75" customHeight="1" x14ac:dyDescent="0.2">
      <c r="A38" s="55" t="s">
        <v>247</v>
      </c>
      <c r="B38" s="55"/>
      <c r="D38" s="9">
        <v>0</v>
      </c>
      <c r="F38" s="9"/>
      <c r="H38" s="9"/>
      <c r="J38" s="9">
        <f t="shared" si="1"/>
        <v>0</v>
      </c>
      <c r="L38" s="10">
        <f t="shared" si="0"/>
        <v>0</v>
      </c>
      <c r="N38" s="9">
        <v>0</v>
      </c>
      <c r="P38" s="9"/>
      <c r="Q38" s="9"/>
      <c r="S38" s="9">
        <v>59000000</v>
      </c>
      <c r="U38" s="9">
        <f t="shared" si="2"/>
        <v>59000000</v>
      </c>
      <c r="W38" s="27">
        <f>U38/درآمد!$F$12*100</f>
        <v>1.0957660710698258E-3</v>
      </c>
      <c r="Z38" s="36"/>
      <c r="AA38" s="38"/>
      <c r="AB38" s="38"/>
    </row>
    <row r="39" spans="1:28" ht="21.75" customHeight="1" x14ac:dyDescent="0.2">
      <c r="A39" s="55" t="s">
        <v>55</v>
      </c>
      <c r="B39" s="55"/>
      <c r="D39" s="9">
        <v>0</v>
      </c>
      <c r="F39" s="9"/>
      <c r="H39" s="9"/>
      <c r="J39" s="9">
        <f t="shared" si="1"/>
        <v>0</v>
      </c>
      <c r="L39" s="10">
        <f t="shared" si="0"/>
        <v>0</v>
      </c>
      <c r="N39" s="9">
        <v>0</v>
      </c>
      <c r="P39" s="9"/>
      <c r="Q39" s="9">
        <v>8612376</v>
      </c>
      <c r="S39" s="9">
        <v>15535486</v>
      </c>
      <c r="U39" s="9">
        <f>N39+P39+S39</f>
        <v>15535486</v>
      </c>
      <c r="W39" s="27">
        <f>U39/درآمد!$F$12*100</f>
        <v>2.8852980434542847E-4</v>
      </c>
      <c r="Z39" s="36"/>
      <c r="AA39" s="38"/>
      <c r="AB39" s="38"/>
    </row>
    <row r="40" spans="1:28" ht="21.75" customHeight="1" x14ac:dyDescent="0.2">
      <c r="A40" s="55" t="s">
        <v>248</v>
      </c>
      <c r="B40" s="55"/>
      <c r="D40" s="9">
        <v>0</v>
      </c>
      <c r="F40" s="9"/>
      <c r="H40" s="9"/>
      <c r="J40" s="9">
        <f t="shared" si="1"/>
        <v>0</v>
      </c>
      <c r="L40" s="10">
        <f t="shared" si="0"/>
        <v>0</v>
      </c>
      <c r="N40" s="9">
        <v>0</v>
      </c>
      <c r="P40" s="9"/>
      <c r="Q40" s="9"/>
      <c r="S40" s="9">
        <v>11951040</v>
      </c>
      <c r="U40" s="9">
        <f t="shared" si="2"/>
        <v>11951040</v>
      </c>
      <c r="W40" s="27">
        <f>U40/درآمد!$F$12*100</f>
        <v>2.219583753559039E-4</v>
      </c>
      <c r="Z40" s="36"/>
      <c r="AA40" s="38"/>
      <c r="AB40" s="38"/>
    </row>
    <row r="41" spans="1:28" ht="21.75" customHeight="1" x14ac:dyDescent="0.2">
      <c r="A41" s="55" t="s">
        <v>56</v>
      </c>
      <c r="B41" s="55"/>
      <c r="D41" s="9">
        <v>0</v>
      </c>
      <c r="F41" s="9"/>
      <c r="H41" s="9"/>
      <c r="J41" s="9">
        <f t="shared" si="1"/>
        <v>0</v>
      </c>
      <c r="L41" s="10">
        <f t="shared" si="0"/>
        <v>0</v>
      </c>
      <c r="N41" s="9">
        <v>0</v>
      </c>
      <c r="P41" s="9"/>
      <c r="Q41" s="9">
        <v>1594956</v>
      </c>
      <c r="S41" s="9">
        <v>179649</v>
      </c>
      <c r="U41" s="9">
        <f t="shared" si="2"/>
        <v>179649</v>
      </c>
      <c r="W41" s="27">
        <f>U41/درآمد!$F$12*100</f>
        <v>3.336496252569883E-6</v>
      </c>
      <c r="Z41" s="36"/>
      <c r="AA41" s="38"/>
      <c r="AB41" s="38"/>
    </row>
    <row r="42" spans="1:28" ht="21.75" customHeight="1" x14ac:dyDescent="0.2">
      <c r="A42" s="55" t="s">
        <v>249</v>
      </c>
      <c r="B42" s="55"/>
      <c r="D42" s="9">
        <v>0</v>
      </c>
      <c r="F42" s="9"/>
      <c r="H42" s="9"/>
      <c r="J42" s="9">
        <f t="shared" si="1"/>
        <v>0</v>
      </c>
      <c r="L42" s="10">
        <f t="shared" si="0"/>
        <v>0</v>
      </c>
      <c r="N42" s="9">
        <v>0</v>
      </c>
      <c r="P42" s="9"/>
      <c r="Q42" s="9"/>
      <c r="S42" s="9">
        <v>-52722</v>
      </c>
      <c r="U42" s="9">
        <f t="shared" si="2"/>
        <v>-52722</v>
      </c>
      <c r="W42" s="27">
        <f>U42/درآمد!$F$12*100</f>
        <v>-9.7916913218548044E-7</v>
      </c>
      <c r="Z42" s="36"/>
      <c r="AA42" s="38"/>
      <c r="AB42" s="38"/>
    </row>
    <row r="43" spans="1:28" ht="21.75" customHeight="1" x14ac:dyDescent="0.2">
      <c r="A43" s="55" t="s">
        <v>58</v>
      </c>
      <c r="B43" s="55"/>
      <c r="D43" s="9">
        <v>0</v>
      </c>
      <c r="F43" s="9"/>
      <c r="H43" s="9">
        <v>-17166010</v>
      </c>
      <c r="J43" s="9">
        <f t="shared" si="1"/>
        <v>-17166010</v>
      </c>
      <c r="L43" s="10">
        <f t="shared" si="0"/>
        <v>-6.086114328362793E-4</v>
      </c>
      <c r="N43" s="9">
        <v>0</v>
      </c>
      <c r="P43" s="9"/>
      <c r="Q43" s="9">
        <v>-3637728961</v>
      </c>
      <c r="S43" s="9">
        <v>-300527</v>
      </c>
      <c r="U43" s="9">
        <f t="shared" si="2"/>
        <v>-300527</v>
      </c>
      <c r="W43" s="27">
        <f>U43/درآمد!$F$12*100</f>
        <v>-5.581479492210195E-6</v>
      </c>
      <c r="Z43" s="36"/>
      <c r="AA43" s="38"/>
      <c r="AB43" s="38"/>
    </row>
    <row r="44" spans="1:28" ht="21.75" customHeight="1" x14ac:dyDescent="0.2">
      <c r="A44" s="55" t="s">
        <v>65</v>
      </c>
      <c r="B44" s="55"/>
      <c r="D44" s="9">
        <v>0</v>
      </c>
      <c r="F44" s="9">
        <v>-4553420040</v>
      </c>
      <c r="H44" s="9">
        <v>-11491494</v>
      </c>
      <c r="J44" s="9">
        <f t="shared" si="1"/>
        <v>-4564911534</v>
      </c>
      <c r="L44" s="10">
        <f t="shared" si="0"/>
        <v>-0.16184642496879575</v>
      </c>
      <c r="N44" s="9">
        <v>0</v>
      </c>
      <c r="P44" s="9"/>
      <c r="Q44" s="9">
        <v>-4539796160</v>
      </c>
      <c r="S44" s="9">
        <v>-10282301</v>
      </c>
      <c r="U44" s="9">
        <f t="shared" si="2"/>
        <v>-10282301</v>
      </c>
      <c r="W44" s="27">
        <f>U44/درآمد!$F$12*100</f>
        <v>-1.9096604353097186E-4</v>
      </c>
      <c r="Z44" s="36"/>
      <c r="AA44" s="38"/>
      <c r="AB44" s="38"/>
    </row>
    <row r="45" spans="1:28" ht="21.75" customHeight="1" x14ac:dyDescent="0.2">
      <c r="A45" s="55" t="s">
        <v>47</v>
      </c>
      <c r="B45" s="55"/>
      <c r="D45" s="9">
        <v>0</v>
      </c>
      <c r="F45" s="9">
        <v>-1881532859</v>
      </c>
      <c r="H45" s="9"/>
      <c r="J45" s="9">
        <f t="shared" si="1"/>
        <v>-1881532859</v>
      </c>
      <c r="L45" s="10">
        <f t="shared" si="0"/>
        <v>-6.6708711531947795E-2</v>
      </c>
      <c r="N45" s="9">
        <v>0</v>
      </c>
      <c r="P45" s="9"/>
      <c r="Q45" s="9">
        <v>-325741579</v>
      </c>
      <c r="S45" s="9">
        <v>-37777751</v>
      </c>
      <c r="U45" s="9">
        <f t="shared" si="2"/>
        <v>-37777751</v>
      </c>
      <c r="W45" s="27">
        <f>U45/درآمد!$F$12*100</f>
        <v>-7.0161996249363016E-4</v>
      </c>
      <c r="Z45" s="36"/>
      <c r="AA45" s="38"/>
      <c r="AB45" s="38"/>
    </row>
    <row r="46" spans="1:28" ht="21.75" customHeight="1" x14ac:dyDescent="0.2">
      <c r="A46" s="8" t="s">
        <v>70</v>
      </c>
      <c r="B46" s="8"/>
      <c r="D46" s="9">
        <v>0</v>
      </c>
      <c r="F46" s="9">
        <v>7004</v>
      </c>
      <c r="H46" s="9"/>
      <c r="J46" s="9">
        <f t="shared" si="1"/>
        <v>7004</v>
      </c>
      <c r="L46" s="10">
        <f t="shared" si="0"/>
        <v>2.483229635532835E-7</v>
      </c>
      <c r="N46" s="9">
        <v>0</v>
      </c>
      <c r="P46" s="9"/>
      <c r="Q46" s="9">
        <v>7004</v>
      </c>
      <c r="S46" s="9"/>
      <c r="U46" s="9">
        <f>N46+Q46+S46</f>
        <v>7004</v>
      </c>
      <c r="W46" s="27">
        <f>U46/درآمد!$F$12*100</f>
        <v>1.3008043325039082E-7</v>
      </c>
      <c r="Z46" s="36"/>
      <c r="AA46" s="38"/>
      <c r="AB46" s="38"/>
    </row>
    <row r="47" spans="1:28" ht="21.75" customHeight="1" x14ac:dyDescent="0.2">
      <c r="A47" s="55" t="s">
        <v>54</v>
      </c>
      <c r="B47" s="55"/>
      <c r="D47" s="9">
        <v>0</v>
      </c>
      <c r="F47" s="9">
        <v>0</v>
      </c>
      <c r="H47" s="9"/>
      <c r="J47" s="9">
        <f t="shared" si="1"/>
        <v>0</v>
      </c>
      <c r="L47" s="10">
        <f t="shared" si="0"/>
        <v>0</v>
      </c>
      <c r="N47" s="9">
        <v>0</v>
      </c>
      <c r="P47" s="9"/>
      <c r="Q47" s="9">
        <v>-428627500</v>
      </c>
      <c r="S47" s="9"/>
      <c r="U47" s="9">
        <f t="shared" ref="U47:U62" si="3">N47+Q47+S47</f>
        <v>-428627500</v>
      </c>
      <c r="W47" s="27">
        <f>U47/درآمد!$F$12*100</f>
        <v>-7.960601214025113E-3</v>
      </c>
      <c r="Z47" s="36"/>
      <c r="AA47" s="38"/>
      <c r="AB47" s="38"/>
    </row>
    <row r="48" spans="1:28" ht="21.75" customHeight="1" x14ac:dyDescent="0.2">
      <c r="A48" s="55" t="s">
        <v>59</v>
      </c>
      <c r="B48" s="55"/>
      <c r="D48" s="9">
        <v>0</v>
      </c>
      <c r="F48" s="9">
        <v>0</v>
      </c>
      <c r="H48" s="9"/>
      <c r="J48" s="9">
        <f t="shared" si="1"/>
        <v>0</v>
      </c>
      <c r="L48" s="10">
        <f t="shared" si="0"/>
        <v>0</v>
      </c>
      <c r="N48" s="9">
        <v>0</v>
      </c>
      <c r="P48" s="9"/>
      <c r="Q48" s="9">
        <v>-628576000</v>
      </c>
      <c r="S48" s="9"/>
      <c r="U48" s="9">
        <f t="shared" si="3"/>
        <v>-628576000</v>
      </c>
      <c r="W48" s="27">
        <f>U48/درآمد!$F$12*100</f>
        <v>-1.1674105998115029E-2</v>
      </c>
      <c r="Z48" s="36"/>
      <c r="AA48" s="38"/>
      <c r="AB48" s="38"/>
    </row>
    <row r="49" spans="1:29" ht="21.75" customHeight="1" x14ac:dyDescent="0.2">
      <c r="A49" s="55" t="s">
        <v>60</v>
      </c>
      <c r="B49" s="55"/>
      <c r="D49" s="9">
        <v>0</v>
      </c>
      <c r="F49" s="9">
        <v>-368307414</v>
      </c>
      <c r="H49" s="9"/>
      <c r="J49" s="9">
        <f t="shared" si="1"/>
        <v>-368307414</v>
      </c>
      <c r="L49" s="10">
        <f t="shared" si="0"/>
        <v>-1.3058136570977456E-2</v>
      </c>
      <c r="N49" s="9">
        <v>0</v>
      </c>
      <c r="P49" s="9"/>
      <c r="Q49" s="9">
        <v>947619391</v>
      </c>
      <c r="S49" s="9"/>
      <c r="U49" s="9">
        <f t="shared" si="3"/>
        <v>947619391</v>
      </c>
      <c r="W49" s="27">
        <f>U49/درآمد!$F$12*100</f>
        <v>1.7599477575350016E-2</v>
      </c>
      <c r="Z49" s="36"/>
      <c r="AA49" s="38"/>
      <c r="AB49" s="38"/>
    </row>
    <row r="50" spans="1:29" ht="21.75" customHeight="1" x14ac:dyDescent="0.2">
      <c r="A50" s="55" t="s">
        <v>71</v>
      </c>
      <c r="B50" s="55"/>
      <c r="D50" s="9">
        <v>0</v>
      </c>
      <c r="F50" s="9">
        <v>-93499337</v>
      </c>
      <c r="H50" s="9"/>
      <c r="J50" s="9">
        <f t="shared" si="1"/>
        <v>-93499337</v>
      </c>
      <c r="L50" s="10">
        <f t="shared" si="0"/>
        <v>-3.3149675120084489E-3</v>
      </c>
      <c r="N50" s="9">
        <v>0</v>
      </c>
      <c r="P50" s="9"/>
      <c r="Q50" s="9">
        <v>-93499337</v>
      </c>
      <c r="S50" s="9"/>
      <c r="U50" s="9">
        <f t="shared" si="3"/>
        <v>-93499337</v>
      </c>
      <c r="W50" s="27">
        <f>U50/درآمد!$F$12*100</f>
        <v>-1.7364983246122641E-3</v>
      </c>
      <c r="Z50" s="36"/>
      <c r="AA50" s="38"/>
      <c r="AB50" s="38"/>
    </row>
    <row r="51" spans="1:29" ht="21.75" customHeight="1" x14ac:dyDescent="0.2">
      <c r="A51" s="55" t="s">
        <v>72</v>
      </c>
      <c r="B51" s="55"/>
      <c r="D51" s="9">
        <v>0</v>
      </c>
      <c r="F51" s="9">
        <v>-198177</v>
      </c>
      <c r="H51" s="9"/>
      <c r="J51" s="9">
        <f t="shared" si="1"/>
        <v>-198177</v>
      </c>
      <c r="L51" s="10">
        <f t="shared" si="0"/>
        <v>-7.0262564174898728E-6</v>
      </c>
      <c r="N51" s="9">
        <v>0</v>
      </c>
      <c r="P51" s="9"/>
      <c r="Q51" s="9">
        <v>-198177</v>
      </c>
      <c r="S51" s="9"/>
      <c r="U51" s="9">
        <f t="shared" si="3"/>
        <v>-198177</v>
      </c>
      <c r="W51" s="27">
        <f>U51/درآمد!$F$12*100</f>
        <v>-3.680603943498387E-6</v>
      </c>
      <c r="Z51" s="36"/>
      <c r="AA51" s="38"/>
      <c r="AB51" s="38"/>
    </row>
    <row r="52" spans="1:29" ht="21.75" customHeight="1" x14ac:dyDescent="0.2">
      <c r="A52" s="55" t="s">
        <v>62</v>
      </c>
      <c r="B52" s="55"/>
      <c r="D52" s="9">
        <v>0</v>
      </c>
      <c r="F52" s="9">
        <v>-5984777931</v>
      </c>
      <c r="H52" s="9"/>
      <c r="J52" s="9">
        <f t="shared" si="1"/>
        <v>-5984777931</v>
      </c>
      <c r="L52" s="10">
        <f t="shared" si="0"/>
        <v>-0.21218700628700865</v>
      </c>
      <c r="N52" s="9">
        <v>0</v>
      </c>
      <c r="P52" s="9"/>
      <c r="Q52" s="9">
        <v>-5866590201</v>
      </c>
      <c r="S52" s="9"/>
      <c r="U52" s="9">
        <f t="shared" si="3"/>
        <v>-5866590201</v>
      </c>
      <c r="W52" s="27">
        <f>U52/درآمد!$F$12*100</f>
        <v>-0.10895611008688998</v>
      </c>
      <c r="Z52" s="36"/>
      <c r="AA52" s="38"/>
      <c r="AB52" s="38"/>
    </row>
    <row r="53" spans="1:29" ht="21.75" customHeight="1" x14ac:dyDescent="0.2">
      <c r="A53" s="55" t="s">
        <v>63</v>
      </c>
      <c r="B53" s="55"/>
      <c r="D53" s="9">
        <v>0</v>
      </c>
      <c r="F53" s="9">
        <v>-478480963</v>
      </c>
      <c r="H53" s="9"/>
      <c r="J53" s="9">
        <f t="shared" si="1"/>
        <v>-478480963</v>
      </c>
      <c r="L53" s="10">
        <f t="shared" si="0"/>
        <v>-1.6964279088519274E-2</v>
      </c>
      <c r="N53" s="9">
        <v>0</v>
      </c>
      <c r="P53" s="9"/>
      <c r="Q53" s="9">
        <v>-347006523</v>
      </c>
      <c r="S53" s="9"/>
      <c r="U53" s="9">
        <f t="shared" si="3"/>
        <v>-347006523</v>
      </c>
      <c r="W53" s="27">
        <f>U53/درآمد!$F$12*100</f>
        <v>-6.4447114295476463E-3</v>
      </c>
      <c r="Z53" s="36"/>
      <c r="AA53" s="38"/>
      <c r="AB53" s="38"/>
    </row>
    <row r="54" spans="1:29" ht="21.75" customHeight="1" x14ac:dyDescent="0.2">
      <c r="A54" s="55" t="s">
        <v>64</v>
      </c>
      <c r="B54" s="55"/>
      <c r="D54" s="9">
        <v>0</v>
      </c>
      <c r="F54" s="9">
        <v>233083597</v>
      </c>
      <c r="H54" s="9"/>
      <c r="J54" s="9">
        <f t="shared" si="1"/>
        <v>233083597</v>
      </c>
      <c r="L54" s="10">
        <f t="shared" si="0"/>
        <v>8.2638505943316998E-3</v>
      </c>
      <c r="N54" s="9">
        <v>0</v>
      </c>
      <c r="P54" s="9"/>
      <c r="Q54" s="9">
        <v>54248819</v>
      </c>
      <c r="S54" s="9"/>
      <c r="U54" s="9">
        <f t="shared" si="3"/>
        <v>54248819</v>
      </c>
      <c r="W54" s="27">
        <f>U54/درآمد!$F$12*100</f>
        <v>1.0075256823018324E-3</v>
      </c>
      <c r="Z54" s="36"/>
      <c r="AA54" s="38"/>
      <c r="AB54" s="38"/>
    </row>
    <row r="55" spans="1:29" ht="21.75" customHeight="1" x14ac:dyDescent="0.2">
      <c r="A55" s="55" t="s">
        <v>73</v>
      </c>
      <c r="B55" s="55"/>
      <c r="D55" s="9">
        <v>0</v>
      </c>
      <c r="F55" s="9">
        <v>3605000</v>
      </c>
      <c r="H55" s="9"/>
      <c r="J55" s="9">
        <f t="shared" si="1"/>
        <v>3605000</v>
      </c>
      <c r="L55" s="10">
        <f t="shared" si="0"/>
        <v>1.2781329006419004E-4</v>
      </c>
      <c r="N55" s="9">
        <v>0</v>
      </c>
      <c r="P55" s="9"/>
      <c r="Q55" s="9">
        <v>3605000</v>
      </c>
      <c r="S55" s="9"/>
      <c r="U55" s="9">
        <f t="shared" si="3"/>
        <v>3605000</v>
      </c>
      <c r="W55" s="27">
        <f>U55/درآمد!$F$12*100</f>
        <v>6.6953164172995274E-5</v>
      </c>
      <c r="Z55" s="36"/>
      <c r="AA55" s="38"/>
      <c r="AB55" s="38"/>
    </row>
    <row r="56" spans="1:29" ht="21.75" customHeight="1" x14ac:dyDescent="0.2">
      <c r="A56" s="55" t="s">
        <v>74</v>
      </c>
      <c r="B56" s="55"/>
      <c r="D56" s="9">
        <v>0</v>
      </c>
      <c r="F56" s="9">
        <v>-2495047940</v>
      </c>
      <c r="H56" s="9"/>
      <c r="J56" s="9">
        <f t="shared" si="1"/>
        <v>-2495047940</v>
      </c>
      <c r="L56" s="10">
        <f t="shared" si="0"/>
        <v>-8.8460550923517289E-2</v>
      </c>
      <c r="N56" s="9">
        <v>0</v>
      </c>
      <c r="P56" s="9"/>
      <c r="Q56" s="9">
        <v>-2495047940</v>
      </c>
      <c r="S56" s="9"/>
      <c r="U56" s="9">
        <f t="shared" si="3"/>
        <v>-2495047940</v>
      </c>
      <c r="W56" s="27">
        <f>U56/درآمد!$F$12*100</f>
        <v>-4.6338794548214615E-2</v>
      </c>
      <c r="Z56" s="36"/>
      <c r="AA56" s="38"/>
      <c r="AB56" s="38"/>
    </row>
    <row r="57" spans="1:29" ht="21.75" customHeight="1" x14ac:dyDescent="0.2">
      <c r="A57" s="55" t="s">
        <v>67</v>
      </c>
      <c r="B57" s="55"/>
      <c r="D57" s="9">
        <v>0</v>
      </c>
      <c r="F57" s="9">
        <v>-962290761</v>
      </c>
      <c r="H57" s="9"/>
      <c r="J57" s="9">
        <f t="shared" si="1"/>
        <v>-962290761</v>
      </c>
      <c r="L57" s="10">
        <f t="shared" si="0"/>
        <v>-3.4117489087873286E-2</v>
      </c>
      <c r="N57" s="9">
        <v>0</v>
      </c>
      <c r="P57" s="9"/>
      <c r="Q57" s="9">
        <v>-941465718</v>
      </c>
      <c r="S57" s="9"/>
      <c r="U57" s="9">
        <f t="shared" si="3"/>
        <v>-941465718</v>
      </c>
      <c r="W57" s="27">
        <f>U57/درآمد!$F$12*100</f>
        <v>-1.7485189675589704E-2</v>
      </c>
      <c r="Z57" s="36"/>
      <c r="AA57" s="38"/>
      <c r="AB57" s="38"/>
    </row>
    <row r="58" spans="1:29" ht="21.75" customHeight="1" x14ac:dyDescent="0.2">
      <c r="A58" s="55" t="s">
        <v>68</v>
      </c>
      <c r="B58" s="55"/>
      <c r="D58" s="9">
        <v>0</v>
      </c>
      <c r="F58" s="9">
        <v>-743202650</v>
      </c>
      <c r="H58" s="9"/>
      <c r="J58" s="9">
        <f t="shared" si="1"/>
        <v>-743202650</v>
      </c>
      <c r="L58" s="10">
        <f t="shared" si="0"/>
        <v>-2.6349840743668435E-2</v>
      </c>
      <c r="N58" s="9">
        <v>0</v>
      </c>
      <c r="P58" s="9"/>
      <c r="Q58" s="9">
        <v>-690613040</v>
      </c>
      <c r="S58" s="9"/>
      <c r="U58" s="9">
        <f t="shared" si="3"/>
        <v>-690613040</v>
      </c>
      <c r="W58" s="27">
        <f>U58/درآمد!$F$12*100</f>
        <v>-1.2826276906277767E-2</v>
      </c>
      <c r="Z58" s="36"/>
      <c r="AA58" s="38"/>
      <c r="AB58" s="38"/>
    </row>
    <row r="59" spans="1:29" ht="21.75" customHeight="1" x14ac:dyDescent="0.2">
      <c r="A59" s="55" t="s">
        <v>75</v>
      </c>
      <c r="B59" s="55"/>
      <c r="D59" s="9">
        <v>0</v>
      </c>
      <c r="F59" s="9">
        <v>10300</v>
      </c>
      <c r="H59" s="9"/>
      <c r="J59" s="9">
        <f t="shared" si="1"/>
        <v>10300</v>
      </c>
      <c r="L59" s="10">
        <f t="shared" si="0"/>
        <v>3.6518082875482873E-7</v>
      </c>
      <c r="N59" s="9">
        <v>0</v>
      </c>
      <c r="P59" s="9"/>
      <c r="Q59" s="9">
        <v>10300</v>
      </c>
      <c r="S59" s="9"/>
      <c r="U59" s="9">
        <f t="shared" si="3"/>
        <v>10300</v>
      </c>
      <c r="W59" s="27">
        <f>U59/درآمد!$F$12*100</f>
        <v>1.9129475477998651E-7</v>
      </c>
      <c r="Z59" s="36"/>
      <c r="AA59" s="38"/>
      <c r="AB59" s="38"/>
    </row>
    <row r="60" spans="1:29" ht="21.75" customHeight="1" x14ac:dyDescent="0.2">
      <c r="A60" s="55" t="s">
        <v>76</v>
      </c>
      <c r="B60" s="55"/>
      <c r="D60" s="9">
        <v>0</v>
      </c>
      <c r="F60" s="9">
        <v>30169950</v>
      </c>
      <c r="H60" s="9"/>
      <c r="J60" s="9">
        <f t="shared" si="1"/>
        <v>30169950</v>
      </c>
      <c r="L60" s="10">
        <f t="shared" si="0"/>
        <v>1.0696589654846354E-3</v>
      </c>
      <c r="N60" s="9">
        <v>0</v>
      </c>
      <c r="P60" s="9"/>
      <c r="Q60" s="9">
        <v>30169950</v>
      </c>
      <c r="S60" s="9"/>
      <c r="U60" s="9">
        <f t="shared" si="3"/>
        <v>30169950</v>
      </c>
      <c r="W60" s="27">
        <f>U60/درآمد!$F$12*100</f>
        <v>5.6032555213344213E-4</v>
      </c>
      <c r="Z60" s="36"/>
      <c r="AA60" s="38"/>
      <c r="AB60" s="38"/>
    </row>
    <row r="61" spans="1:29" ht="21.75" customHeight="1" x14ac:dyDescent="0.2">
      <c r="A61" s="55" t="s">
        <v>77</v>
      </c>
      <c r="B61" s="55"/>
      <c r="D61" s="9">
        <v>0</v>
      </c>
      <c r="F61" s="9">
        <v>300359154</v>
      </c>
      <c r="H61" s="9"/>
      <c r="J61" s="9">
        <f t="shared" si="1"/>
        <v>300359154</v>
      </c>
      <c r="L61" s="10">
        <f t="shared" si="0"/>
        <v>1.0649068425419341E-2</v>
      </c>
      <c r="N61" s="9">
        <v>0</v>
      </c>
      <c r="P61" s="9"/>
      <c r="Q61" s="9">
        <v>300359154</v>
      </c>
      <c r="S61" s="9"/>
      <c r="U61" s="9">
        <f t="shared" si="3"/>
        <v>300359154</v>
      </c>
      <c r="W61" s="27">
        <f>U61/درآمد!$F$12*100</f>
        <v>5.5783622048887578E-3</v>
      </c>
      <c r="Z61" s="36"/>
      <c r="AA61" s="38"/>
      <c r="AB61" s="38"/>
    </row>
    <row r="62" spans="1:29" ht="21.75" customHeight="1" x14ac:dyDescent="0.2">
      <c r="A62" s="55" t="s">
        <v>69</v>
      </c>
      <c r="B62" s="55"/>
      <c r="D62" s="9">
        <v>0</v>
      </c>
      <c r="F62" s="9">
        <v>561285</v>
      </c>
      <c r="H62" s="9"/>
      <c r="J62" s="9">
        <f t="shared" si="1"/>
        <v>561285</v>
      </c>
      <c r="L62" s="10">
        <f t="shared" si="0"/>
        <v>1.9900050627927576E-5</v>
      </c>
      <c r="N62" s="9">
        <v>0</v>
      </c>
      <c r="P62" s="9"/>
      <c r="Q62" s="9">
        <v>-2422750</v>
      </c>
      <c r="S62" s="9"/>
      <c r="U62" s="9">
        <f t="shared" si="3"/>
        <v>-2422750</v>
      </c>
      <c r="W62" s="27">
        <f>U62/درآمد!$F$12*100</f>
        <v>-4.49960550624478E-5</v>
      </c>
      <c r="Z62" s="36"/>
      <c r="AA62" s="38"/>
      <c r="AB62" s="38"/>
    </row>
    <row r="63" spans="1:29" ht="21.75" customHeight="1" thickBot="1" x14ac:dyDescent="0.25">
      <c r="A63" s="59" t="s">
        <v>35</v>
      </c>
      <c r="B63" s="59"/>
      <c r="D63" s="16">
        <f>SUM(D9:D62)</f>
        <v>346524015244</v>
      </c>
      <c r="F63" s="16">
        <f>SUM(F9:F62)</f>
        <v>2293823668731</v>
      </c>
      <c r="H63" s="16">
        <f>SUM(H9:H62)</f>
        <v>69678536866</v>
      </c>
      <c r="J63" s="16">
        <f>SUM(J9:J45)</f>
        <v>2720584229724</v>
      </c>
      <c r="L63" s="23">
        <f>SUM(L9:L62)</f>
        <v>96.082487502333265</v>
      </c>
      <c r="N63" s="16">
        <f>SUM(N9:N62)</f>
        <v>5264389135931</v>
      </c>
      <c r="Q63" s="16">
        <f>SUM(P9:Q62)</f>
        <v>-521496167319</v>
      </c>
      <c r="S63" s="16">
        <f>SUM(S9:S45)</f>
        <v>133381860988</v>
      </c>
      <c r="U63" s="51">
        <f>SUM(U9:U62)</f>
        <v>4860012113211</v>
      </c>
      <c r="W63" s="28">
        <f>SUM(W9:W62)</f>
        <v>90.261633536355575</v>
      </c>
      <c r="Z63" s="36" t="s">
        <v>236</v>
      </c>
      <c r="AA63" s="38">
        <f>389085206-416590505</f>
        <v>-27505299</v>
      </c>
      <c r="AB63" s="39">
        <f>2874170770-AB64</f>
        <v>2485085564</v>
      </c>
      <c r="AC63" s="40">
        <f>AB24-AB63</f>
        <v>42516971898</v>
      </c>
    </row>
    <row r="64" spans="1:29" ht="13.5" thickTop="1" x14ac:dyDescent="0.2">
      <c r="H64" s="35">
        <v>64975894171</v>
      </c>
      <c r="S64" s="35"/>
      <c r="Z64" s="36" t="s">
        <v>237</v>
      </c>
      <c r="AA64" s="35">
        <v>389085206</v>
      </c>
      <c r="AB64" s="35">
        <v>389085206</v>
      </c>
    </row>
    <row r="65" spans="19:28" x14ac:dyDescent="0.2">
      <c r="S65" s="35"/>
    </row>
    <row r="66" spans="19:28" x14ac:dyDescent="0.2">
      <c r="AB66" s="35"/>
    </row>
  </sheetData>
  <mergeCells count="82">
    <mergeCell ref="A62:B62"/>
    <mergeCell ref="P25:Q25"/>
    <mergeCell ref="P26:Q26"/>
    <mergeCell ref="A57:B57"/>
    <mergeCell ref="A58:B58"/>
    <mergeCell ref="A59:B59"/>
    <mergeCell ref="A60:B60"/>
    <mergeCell ref="A61:B61"/>
    <mergeCell ref="A52:B52"/>
    <mergeCell ref="A53:B53"/>
    <mergeCell ref="A54:B54"/>
    <mergeCell ref="A55:B55"/>
    <mergeCell ref="A56:B56"/>
    <mergeCell ref="A47:B47"/>
    <mergeCell ref="A48:B48"/>
    <mergeCell ref="A49:B49"/>
    <mergeCell ref="A50:B50"/>
    <mergeCell ref="A51:B51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63:B63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43:B43"/>
    <mergeCell ref="A44:B44"/>
    <mergeCell ref="A45:B45"/>
    <mergeCell ref="A38:B38"/>
    <mergeCell ref="A39:B39"/>
    <mergeCell ref="A40:B40"/>
    <mergeCell ref="A41:B41"/>
    <mergeCell ref="A42:B42"/>
  </mergeCells>
  <pageMargins left="0.39" right="0.39" top="0.39" bottom="0.39" header="0" footer="0"/>
  <pageSetup paperSize="9" scale="6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2"/>
  <sheetViews>
    <sheetView rightToLeft="1" view="pageBreakPreview" zoomScale="60" zoomScaleNormal="100" workbookViewId="0">
      <selection activeCell="S32" sqref="S32"/>
    </sheetView>
  </sheetViews>
  <sheetFormatPr defaultRowHeight="12.75" x14ac:dyDescent="0.2"/>
  <cols>
    <col min="1" max="1" width="5.140625" customWidth="1"/>
    <col min="2" max="2" width="24.5703125" customWidth="1"/>
    <col min="3" max="3" width="1.28515625" customWidth="1"/>
    <col min="4" max="4" width="16.85546875" bestFit="1" customWidth="1"/>
    <col min="5" max="5" width="1.28515625" customWidth="1"/>
    <col min="6" max="6" width="16.28515625" bestFit="1" customWidth="1"/>
    <col min="7" max="7" width="1.28515625" customWidth="1"/>
    <col min="8" max="8" width="16.28515625" bestFit="1" customWidth="1"/>
    <col min="9" max="9" width="1.28515625" customWidth="1"/>
    <col min="10" max="10" width="16.28515625" bestFit="1" customWidth="1"/>
    <col min="11" max="11" width="1.28515625" customWidth="1"/>
    <col min="12" max="12" width="15.5703125" customWidth="1"/>
    <col min="13" max="13" width="1.28515625" customWidth="1"/>
    <col min="14" max="14" width="16.85546875" bestFit="1" customWidth="1"/>
    <col min="15" max="16" width="1.28515625" customWidth="1"/>
    <col min="17" max="17" width="17.5703125" bestFit="1" customWidth="1"/>
    <col min="18" max="18" width="1.28515625" customWidth="1"/>
    <col min="19" max="19" width="17.5703125" bestFit="1" customWidth="1"/>
    <col min="20" max="20" width="1.28515625" customWidth="1"/>
    <col min="21" max="21" width="17.7109375" bestFit="1" customWidth="1"/>
    <col min="22" max="22" width="1.28515625" customWidth="1"/>
    <col min="23" max="23" width="15.5703125" customWidth="1"/>
    <col min="24" max="24" width="0.28515625" customWidth="1"/>
    <col min="26" max="26" width="12.7109375" bestFit="1" customWidth="1"/>
  </cols>
  <sheetData>
    <row r="1" spans="1:23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 ht="14.45" customHeight="1" x14ac:dyDescent="0.2"/>
    <row r="5" spans="1:23" ht="14.45" customHeight="1" x14ac:dyDescent="0.2">
      <c r="A5" s="1" t="s">
        <v>144</v>
      </c>
      <c r="B5" s="64" t="s">
        <v>145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 ht="14.45" customHeight="1" x14ac:dyDescent="0.2">
      <c r="D6" s="60" t="s">
        <v>138</v>
      </c>
      <c r="E6" s="60"/>
      <c r="F6" s="60"/>
      <c r="G6" s="60"/>
      <c r="H6" s="60"/>
      <c r="I6" s="60"/>
      <c r="J6" s="60"/>
      <c r="K6" s="60"/>
      <c r="L6" s="60"/>
      <c r="N6" s="60" t="s">
        <v>139</v>
      </c>
      <c r="O6" s="60"/>
      <c r="P6" s="60"/>
      <c r="Q6" s="60"/>
      <c r="R6" s="60"/>
      <c r="S6" s="60"/>
      <c r="T6" s="60"/>
      <c r="U6" s="60"/>
      <c r="V6" s="60"/>
      <c r="W6" s="60"/>
    </row>
    <row r="7" spans="1:23" ht="14.45" customHeight="1" x14ac:dyDescent="0.2">
      <c r="D7" s="3"/>
      <c r="E7" s="3"/>
      <c r="F7" s="3"/>
      <c r="G7" s="3"/>
      <c r="H7" s="3"/>
      <c r="I7" s="3"/>
      <c r="J7" s="63" t="s">
        <v>35</v>
      </c>
      <c r="K7" s="63"/>
      <c r="L7" s="63"/>
      <c r="N7" s="3"/>
      <c r="O7" s="3"/>
      <c r="P7" s="3"/>
      <c r="Q7" s="3"/>
      <c r="R7" s="3"/>
      <c r="S7" s="3"/>
      <c r="T7" s="3"/>
      <c r="U7" s="63" t="s">
        <v>35</v>
      </c>
      <c r="V7" s="63"/>
      <c r="W7" s="63"/>
    </row>
    <row r="8" spans="1:23" ht="14.45" customHeight="1" x14ac:dyDescent="0.2">
      <c r="A8" s="60" t="s">
        <v>83</v>
      </c>
      <c r="B8" s="60"/>
      <c r="D8" s="2" t="s">
        <v>146</v>
      </c>
      <c r="F8" s="2" t="s">
        <v>142</v>
      </c>
      <c r="H8" s="2" t="s">
        <v>143</v>
      </c>
      <c r="J8" s="4" t="s">
        <v>97</v>
      </c>
      <c r="K8" s="3"/>
      <c r="L8" s="4" t="s">
        <v>126</v>
      </c>
      <c r="N8" s="2" t="s">
        <v>146</v>
      </c>
      <c r="P8" s="60" t="s">
        <v>142</v>
      </c>
      <c r="Q8" s="60"/>
      <c r="S8" s="2" t="s">
        <v>143</v>
      </c>
      <c r="U8" s="4" t="s">
        <v>97</v>
      </c>
      <c r="V8" s="3"/>
      <c r="W8" s="26" t="s">
        <v>126</v>
      </c>
    </row>
    <row r="9" spans="1:23" ht="21.75" customHeight="1" x14ac:dyDescent="0.2">
      <c r="A9" s="61" t="s">
        <v>86</v>
      </c>
      <c r="B9" s="61"/>
      <c r="D9" s="6">
        <v>0</v>
      </c>
      <c r="F9" s="6">
        <v>47804516890</v>
      </c>
      <c r="H9" s="6">
        <v>10230178197</v>
      </c>
      <c r="J9" s="6">
        <v>58034695087</v>
      </c>
      <c r="L9" s="7">
        <v>2.08</v>
      </c>
      <c r="N9" s="6">
        <v>0</v>
      </c>
      <c r="P9" s="62">
        <v>250141237350</v>
      </c>
      <c r="Q9" s="62"/>
      <c r="S9" s="6">
        <v>60268085493</v>
      </c>
      <c r="U9" s="6">
        <v>319321201031</v>
      </c>
      <c r="W9" s="27">
        <f>U9/درآمد!$F$12*100</f>
        <v>5.930531150220963</v>
      </c>
    </row>
    <row r="10" spans="1:23" ht="21.75" customHeight="1" x14ac:dyDescent="0.2">
      <c r="A10" s="55" t="s">
        <v>90</v>
      </c>
      <c r="B10" s="55"/>
      <c r="D10" s="9">
        <v>1090735760</v>
      </c>
      <c r="F10" s="9">
        <v>-291302836</v>
      </c>
      <c r="H10" s="9">
        <v>484209099</v>
      </c>
      <c r="J10" s="9">
        <v>192906263</v>
      </c>
      <c r="L10" s="10">
        <v>0.01</v>
      </c>
      <c r="N10" s="9">
        <v>5322479793</v>
      </c>
      <c r="P10" s="56">
        <v>477092208</v>
      </c>
      <c r="Q10" s="56"/>
      <c r="S10" s="9">
        <v>897765220</v>
      </c>
      <c r="U10" s="9">
        <v>1374857428</v>
      </c>
      <c r="W10" s="27">
        <f>U10/درآمد!$F$12*100</f>
        <v>2.5534273256961455E-2</v>
      </c>
    </row>
    <row r="11" spans="1:23" ht="21.75" customHeight="1" x14ac:dyDescent="0.2">
      <c r="A11" s="55" t="s">
        <v>93</v>
      </c>
      <c r="B11" s="55"/>
      <c r="D11" s="9">
        <v>0</v>
      </c>
      <c r="F11" s="9">
        <v>208163003</v>
      </c>
      <c r="H11" s="9">
        <v>252221793</v>
      </c>
      <c r="J11" s="9">
        <v>460384796</v>
      </c>
      <c r="L11" s="10">
        <v>0.02</v>
      </c>
      <c r="N11" s="9">
        <v>0</v>
      </c>
      <c r="P11" s="56">
        <v>208163003</v>
      </c>
      <c r="Q11" s="56"/>
      <c r="S11" s="9">
        <v>1090933304</v>
      </c>
      <c r="U11" s="9">
        <v>1299096307</v>
      </c>
      <c r="W11" s="27">
        <f>U11/درآمد!$F$12*100</f>
        <v>2.4127214512927288E-2</v>
      </c>
    </row>
    <row r="12" spans="1:23" ht="21.75" customHeight="1" x14ac:dyDescent="0.2">
      <c r="A12" s="55" t="s">
        <v>89</v>
      </c>
      <c r="B12" s="55"/>
      <c r="D12" s="9">
        <v>10541161821</v>
      </c>
      <c r="F12" s="9">
        <v>-277283825</v>
      </c>
      <c r="H12" s="9">
        <v>1238357058</v>
      </c>
      <c r="J12" s="9">
        <v>11502235054</v>
      </c>
      <c r="L12" s="10">
        <v>0.41</v>
      </c>
      <c r="N12" s="9">
        <v>13836845821</v>
      </c>
      <c r="P12" s="56">
        <v>4246537879</v>
      </c>
      <c r="Q12" s="56"/>
      <c r="S12" s="9">
        <v>776807632</v>
      </c>
      <c r="U12" s="9">
        <v>18860191332</v>
      </c>
      <c r="W12" s="27">
        <f>U12/درآمد!$F$12*100</f>
        <v>0.35027725009306482</v>
      </c>
    </row>
    <row r="13" spans="1:23" ht="21.75" customHeight="1" x14ac:dyDescent="0.2">
      <c r="A13" s="55" t="s">
        <v>87</v>
      </c>
      <c r="B13" s="55"/>
      <c r="D13" s="9">
        <v>0</v>
      </c>
      <c r="F13" s="9">
        <v>5743351624</v>
      </c>
      <c r="H13" s="9">
        <v>202768474</v>
      </c>
      <c r="J13" s="9">
        <v>5946120098</v>
      </c>
      <c r="L13" s="10">
        <v>0.21</v>
      </c>
      <c r="N13" s="9">
        <v>0</v>
      </c>
      <c r="P13" s="56">
        <v>11203153475</v>
      </c>
      <c r="Q13" s="56"/>
      <c r="S13" s="9">
        <v>4950317564</v>
      </c>
      <c r="U13" s="9">
        <v>16153471039</v>
      </c>
      <c r="W13" s="27">
        <f>U13/درآمد!$F$12*100</f>
        <v>0.30000721177195327</v>
      </c>
    </row>
    <row r="14" spans="1:23" ht="21.75" customHeight="1" x14ac:dyDescent="0.2">
      <c r="A14" s="55" t="s">
        <v>91</v>
      </c>
      <c r="B14" s="55"/>
      <c r="D14" s="9">
        <v>0</v>
      </c>
      <c r="F14" s="9">
        <v>1147228297</v>
      </c>
      <c r="H14" s="9">
        <v>1500053303</v>
      </c>
      <c r="J14" s="9">
        <v>2647281600</v>
      </c>
      <c r="L14" s="10">
        <v>0.09</v>
      </c>
      <c r="N14" s="9">
        <v>0</v>
      </c>
      <c r="P14" s="56">
        <v>5749323159</v>
      </c>
      <c r="Q14" s="56"/>
      <c r="S14" s="9">
        <v>4547761279</v>
      </c>
      <c r="U14" s="9">
        <v>10297084438</v>
      </c>
      <c r="W14" s="27">
        <f>U14/درآمد!$F$12*100</f>
        <v>0.19124060606951701</v>
      </c>
    </row>
    <row r="15" spans="1:23" ht="21.75" customHeight="1" x14ac:dyDescent="0.2">
      <c r="A15" s="55" t="s">
        <v>147</v>
      </c>
      <c r="B15" s="55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56">
        <v>0</v>
      </c>
      <c r="Q15" s="56"/>
      <c r="S15" s="9">
        <v>45268194240</v>
      </c>
      <c r="U15" s="9">
        <v>45268194240</v>
      </c>
      <c r="W15" s="27">
        <f>U15/درآمد!$F$12*100</f>
        <v>0.84073476858966978</v>
      </c>
    </row>
    <row r="16" spans="1:23" ht="21.75" customHeight="1" x14ac:dyDescent="0.2">
      <c r="A16" s="55" t="s">
        <v>148</v>
      </c>
      <c r="B16" s="55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56">
        <v>0</v>
      </c>
      <c r="Q16" s="56"/>
      <c r="S16" s="9">
        <v>294797570</v>
      </c>
      <c r="U16" s="9">
        <v>294797570</v>
      </c>
      <c r="W16" s="27">
        <f>U16/درآمد!$F$12*100</f>
        <v>5.4750707633869815E-3</v>
      </c>
    </row>
    <row r="17" spans="1:23" ht="21.75" customHeight="1" x14ac:dyDescent="0.2">
      <c r="A17" s="55" t="s">
        <v>149</v>
      </c>
      <c r="B17" s="55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830520000</v>
      </c>
      <c r="P17" s="56">
        <v>0</v>
      </c>
      <c r="Q17" s="56"/>
      <c r="S17" s="9">
        <v>-211435337</v>
      </c>
      <c r="U17" s="9">
        <v>-211435337</v>
      </c>
      <c r="W17" s="27">
        <f>U17/درآمد!$F$12*100</f>
        <v>-3.9268418391493988E-3</v>
      </c>
    </row>
    <row r="18" spans="1:23" ht="21.75" customHeight="1" x14ac:dyDescent="0.2">
      <c r="A18" s="55" t="s">
        <v>92</v>
      </c>
      <c r="B18" s="55"/>
      <c r="D18" s="9">
        <v>0</v>
      </c>
      <c r="F18" s="9">
        <v>-37492244</v>
      </c>
      <c r="H18" s="9">
        <v>0</v>
      </c>
      <c r="J18" s="9">
        <v>-37492244</v>
      </c>
      <c r="L18" s="10">
        <v>0</v>
      </c>
      <c r="N18" s="9">
        <v>0</v>
      </c>
      <c r="P18" s="56">
        <v>-37492244</v>
      </c>
      <c r="Q18" s="56"/>
      <c r="S18" s="9">
        <v>2444248701</v>
      </c>
      <c r="U18" s="9">
        <v>2406756457</v>
      </c>
      <c r="W18" s="27">
        <f>U18/درآمد!$F$12*100</f>
        <v>4.4699018083200405E-2</v>
      </c>
    </row>
    <row r="19" spans="1:23" ht="21.75" customHeight="1" x14ac:dyDescent="0.2">
      <c r="A19" s="55" t="s">
        <v>150</v>
      </c>
      <c r="B19" s="55"/>
      <c r="D19" s="9">
        <v>0</v>
      </c>
      <c r="F19" s="9">
        <v>0</v>
      </c>
      <c r="H19" s="9">
        <v>0</v>
      </c>
      <c r="J19" s="9">
        <v>0</v>
      </c>
      <c r="L19" s="10">
        <v>0</v>
      </c>
      <c r="N19" s="9">
        <v>0</v>
      </c>
      <c r="P19" s="56">
        <v>0</v>
      </c>
      <c r="Q19" s="56"/>
      <c r="S19" s="9">
        <v>21006864322</v>
      </c>
      <c r="U19" s="9">
        <v>21006864322</v>
      </c>
      <c r="W19" s="27">
        <f>U19/درآمد!$F$12*100</f>
        <v>0.39014591836635315</v>
      </c>
    </row>
    <row r="20" spans="1:23" ht="21.75" customHeight="1" x14ac:dyDescent="0.2">
      <c r="A20" s="57" t="s">
        <v>88</v>
      </c>
      <c r="B20" s="57"/>
      <c r="D20" s="13">
        <v>0</v>
      </c>
      <c r="F20" s="13">
        <v>3036973049</v>
      </c>
      <c r="H20" s="13">
        <v>0</v>
      </c>
      <c r="J20" s="13">
        <v>3036973049</v>
      </c>
      <c r="L20" s="14">
        <v>0.11</v>
      </c>
      <c r="N20" s="13">
        <v>0</v>
      </c>
      <c r="P20" s="56">
        <v>9447055435</v>
      </c>
      <c r="Q20" s="58"/>
      <c r="S20" s="13">
        <v>161363503</v>
      </c>
      <c r="U20" s="13">
        <v>9608418938</v>
      </c>
      <c r="W20" s="27">
        <f>U20/درآمد!$F$12*100</f>
        <v>0.17845049947262995</v>
      </c>
    </row>
    <row r="21" spans="1:23" ht="21.75" customHeight="1" x14ac:dyDescent="0.2">
      <c r="A21" s="59" t="s">
        <v>35</v>
      </c>
      <c r="B21" s="59"/>
      <c r="D21" s="16">
        <f>SUM(D9:D20)</f>
        <v>11631897581</v>
      </c>
      <c r="F21" s="16">
        <f>SUM(F9:F20)</f>
        <v>57334153958</v>
      </c>
      <c r="H21" s="16">
        <f>SUM(H9:H20)</f>
        <v>13907787924</v>
      </c>
      <c r="J21" s="16">
        <f>SUM(J9:J20)</f>
        <v>81783103703</v>
      </c>
      <c r="L21" s="17">
        <f>SUM(L9:L20)</f>
        <v>2.9299999999999997</v>
      </c>
      <c r="N21" s="16">
        <f>SUM(N9:N20)</f>
        <v>19989845614</v>
      </c>
      <c r="Q21" s="16">
        <f>SUM(P9:Q20)</f>
        <v>281435070265</v>
      </c>
      <c r="S21" s="16">
        <f>SUM(S9:S20)</f>
        <v>141495703491</v>
      </c>
      <c r="U21" s="16">
        <f>SUM(U9:U20)</f>
        <v>445679497765</v>
      </c>
      <c r="W21" s="28">
        <f>SUM(W9:W20)</f>
        <v>8.2772961393614768</v>
      </c>
    </row>
    <row r="22" spans="1:23" x14ac:dyDescent="0.2">
      <c r="H22" s="35">
        <v>13988717370</v>
      </c>
      <c r="S22" s="35">
        <f>S21-'درآمد ناشی از فروش'!U47</f>
        <v>0</v>
      </c>
    </row>
  </sheetData>
  <mergeCells count="35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</mergeCells>
  <pageMargins left="0.39" right="0.39" top="0.39" bottom="0.39" header="0" footer="0"/>
  <pageSetup paperSize="9" scale="6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8"/>
  <sheetViews>
    <sheetView rightToLeft="1" view="pageBreakPreview" zoomScale="90" zoomScaleNormal="100" zoomScaleSheetLayoutView="90" workbookViewId="0">
      <selection activeCell="F16" sqref="F16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21.75" customHeight="1" x14ac:dyDescent="0.2">
      <c r="A2" s="53" t="s">
        <v>121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ht="21.75" customHeight="1" x14ac:dyDescent="0.2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14.45" customHeight="1" x14ac:dyDescent="0.2"/>
    <row r="5" spans="1:10" ht="14.45" customHeight="1" x14ac:dyDescent="0.2">
      <c r="A5" s="1" t="s">
        <v>151</v>
      </c>
      <c r="B5" s="64" t="s">
        <v>152</v>
      </c>
      <c r="C5" s="64"/>
      <c r="D5" s="64"/>
      <c r="E5" s="64"/>
      <c r="F5" s="64"/>
      <c r="G5" s="64"/>
      <c r="H5" s="64"/>
      <c r="I5" s="64"/>
      <c r="J5" s="64"/>
    </row>
    <row r="6" spans="1:10" ht="14.45" customHeight="1" x14ac:dyDescent="0.2">
      <c r="D6" s="60" t="s">
        <v>138</v>
      </c>
      <c r="E6" s="60"/>
      <c r="F6" s="60"/>
      <c r="H6" s="60" t="s">
        <v>139</v>
      </c>
      <c r="I6" s="60"/>
      <c r="J6" s="60"/>
    </row>
    <row r="7" spans="1:10" ht="36.4" customHeight="1" x14ac:dyDescent="0.2">
      <c r="A7" s="60" t="s">
        <v>153</v>
      </c>
      <c r="B7" s="60"/>
      <c r="D7" s="19" t="s">
        <v>154</v>
      </c>
      <c r="E7" s="3"/>
      <c r="F7" s="30" t="s">
        <v>155</v>
      </c>
      <c r="H7" s="19" t="s">
        <v>154</v>
      </c>
      <c r="I7" s="3"/>
      <c r="J7" s="19" t="s">
        <v>155</v>
      </c>
    </row>
    <row r="8" spans="1:10" ht="21.75" customHeight="1" x14ac:dyDescent="0.2">
      <c r="A8" s="61" t="s">
        <v>100</v>
      </c>
      <c r="B8" s="61"/>
      <c r="D8" s="32">
        <v>551971</v>
      </c>
      <c r="F8" s="27">
        <f>D8/$D$24*100</f>
        <v>-3.9449205835758896</v>
      </c>
      <c r="H8" s="6">
        <v>1872958</v>
      </c>
      <c r="J8" s="27">
        <f>H8/$H$24*100</f>
        <v>0.98648913059743015</v>
      </c>
    </row>
    <row r="9" spans="1:10" ht="21.75" customHeight="1" x14ac:dyDescent="0.2">
      <c r="A9" s="55" t="s">
        <v>104</v>
      </c>
      <c r="B9" s="55"/>
      <c r="D9" s="33">
        <v>55639</v>
      </c>
      <c r="F9" s="27">
        <f t="shared" ref="F9:F23" si="0">D9/$D$24*100</f>
        <v>-0.3976503047253912</v>
      </c>
      <c r="H9" s="9">
        <f>1128385+91698</f>
        <v>1220083</v>
      </c>
      <c r="J9" s="27">
        <f>H9/$H$24*100</f>
        <v>0.64261911795496984</v>
      </c>
    </row>
    <row r="10" spans="1:10" ht="21.75" customHeight="1" x14ac:dyDescent="0.2">
      <c r="A10" s="55" t="s">
        <v>105</v>
      </c>
      <c r="B10" s="55"/>
      <c r="D10" s="33">
        <v>-36380021</v>
      </c>
      <c r="F10" s="27">
        <f t="shared" si="0"/>
        <v>260.00694542616031</v>
      </c>
      <c r="H10" s="9">
        <v>0</v>
      </c>
      <c r="J10" s="27">
        <f t="shared" ref="J10:J23" si="1">H10/$H$24*100</f>
        <v>0</v>
      </c>
    </row>
    <row r="11" spans="1:10" ht="21.75" customHeight="1" x14ac:dyDescent="0.2">
      <c r="A11" s="55" t="s">
        <v>106</v>
      </c>
      <c r="B11" s="55"/>
      <c r="D11" s="33">
        <v>369671</v>
      </c>
      <c r="F11" s="27">
        <f t="shared" si="0"/>
        <v>-2.6420278185830099</v>
      </c>
      <c r="H11" s="9">
        <v>10442123</v>
      </c>
      <c r="J11" s="27">
        <f t="shared" si="1"/>
        <v>5.4998781819247577</v>
      </c>
    </row>
    <row r="12" spans="1:10" ht="21.75" customHeight="1" x14ac:dyDescent="0.2">
      <c r="A12" s="55" t="s">
        <v>107</v>
      </c>
      <c r="B12" s="55"/>
      <c r="D12" s="33">
        <v>9665</v>
      </c>
      <c r="F12" s="27">
        <f t="shared" si="0"/>
        <v>-6.9075472153901155E-2</v>
      </c>
      <c r="H12" s="9">
        <v>5184581</v>
      </c>
      <c r="J12" s="27">
        <f t="shared" si="1"/>
        <v>2.7307247696968941</v>
      </c>
    </row>
    <row r="13" spans="1:10" ht="21.75" customHeight="1" x14ac:dyDescent="0.2">
      <c r="A13" s="55" t="s">
        <v>109</v>
      </c>
      <c r="B13" s="55"/>
      <c r="D13" s="33">
        <v>18890654</v>
      </c>
      <c r="F13" s="27">
        <f t="shared" si="0"/>
        <v>-135.01095130325726</v>
      </c>
      <c r="H13" s="9">
        <v>83877753</v>
      </c>
      <c r="J13" s="27">
        <f t="shared" si="1"/>
        <v>44.178508879235942</v>
      </c>
    </row>
    <row r="14" spans="1:10" ht="21.75" customHeight="1" x14ac:dyDescent="0.2">
      <c r="A14" s="55" t="s">
        <v>110</v>
      </c>
      <c r="B14" s="55"/>
      <c r="D14" s="33">
        <v>928984</v>
      </c>
      <c r="F14" s="27">
        <f t="shared" si="0"/>
        <v>-6.639421461295365</v>
      </c>
      <c r="H14" s="9">
        <v>3588718</v>
      </c>
      <c r="J14" s="27">
        <f t="shared" si="1"/>
        <v>1.8901818939769863</v>
      </c>
    </row>
    <row r="15" spans="1:10" ht="21.75" customHeight="1" x14ac:dyDescent="0.2">
      <c r="A15" s="55" t="s">
        <v>111</v>
      </c>
      <c r="B15" s="55"/>
      <c r="D15" s="33">
        <v>282346</v>
      </c>
      <c r="F15" s="27">
        <f t="shared" si="0"/>
        <v>-2.0179185991479951</v>
      </c>
      <c r="H15" s="9">
        <v>23204126</v>
      </c>
      <c r="J15" s="27">
        <f t="shared" si="1"/>
        <v>12.221639825352851</v>
      </c>
    </row>
    <row r="16" spans="1:10" ht="21.75" customHeight="1" x14ac:dyDescent="0.2">
      <c r="A16" s="55" t="s">
        <v>112</v>
      </c>
      <c r="B16" s="55"/>
      <c r="D16" s="33">
        <v>22264</v>
      </c>
      <c r="F16" s="27">
        <f t="shared" si="0"/>
        <v>-0.15912015644433061</v>
      </c>
      <c r="H16" s="9">
        <v>108288</v>
      </c>
      <c r="J16" s="27">
        <f t="shared" si="1"/>
        <v>5.7035414021101662E-2</v>
      </c>
    </row>
    <row r="17" spans="1:12" ht="21.75" customHeight="1" x14ac:dyDescent="0.2">
      <c r="A17" s="55" t="s">
        <v>113</v>
      </c>
      <c r="B17" s="55"/>
      <c r="D17" s="33">
        <v>440880</v>
      </c>
      <c r="F17" s="27">
        <f t="shared" si="0"/>
        <v>-3.1509564576525548</v>
      </c>
      <c r="H17" s="9">
        <v>5566672</v>
      </c>
      <c r="J17" s="27">
        <f t="shared" si="1"/>
        <v>2.9319725384130653</v>
      </c>
    </row>
    <row r="18" spans="1:12" ht="21.75" customHeight="1" x14ac:dyDescent="0.2">
      <c r="A18" s="55" t="s">
        <v>114</v>
      </c>
      <c r="B18" s="55"/>
      <c r="D18" s="33">
        <v>287221</v>
      </c>
      <c r="F18" s="27">
        <f t="shared" si="0"/>
        <v>-2.0527600814811842</v>
      </c>
      <c r="H18" s="9">
        <v>4261005</v>
      </c>
      <c r="J18" s="27">
        <f t="shared" si="1"/>
        <v>2.2442762293235101</v>
      </c>
    </row>
    <row r="19" spans="1:12" ht="21.75" customHeight="1" x14ac:dyDescent="0.2">
      <c r="A19" s="55" t="s">
        <v>115</v>
      </c>
      <c r="B19" s="55"/>
      <c r="D19" s="33">
        <v>169979</v>
      </c>
      <c r="F19" s="27">
        <f t="shared" si="0"/>
        <v>-1.2148349385667838</v>
      </c>
      <c r="H19" s="9">
        <v>1778819</v>
      </c>
      <c r="J19" s="27">
        <f t="shared" si="1"/>
        <v>0.93690601113329308</v>
      </c>
    </row>
    <row r="20" spans="1:12" ht="21.75" customHeight="1" x14ac:dyDescent="0.2">
      <c r="A20" s="55" t="s">
        <v>116</v>
      </c>
      <c r="B20" s="55"/>
      <c r="D20" s="33">
        <v>370311</v>
      </c>
      <c r="F20" s="27">
        <f t="shared" si="0"/>
        <v>-2.6466018798534185</v>
      </c>
      <c r="H20" s="9">
        <v>2410664</v>
      </c>
      <c r="J20" s="27">
        <f t="shared" si="1"/>
        <v>1.2696994986126349</v>
      </c>
    </row>
    <row r="21" spans="1:12" ht="21.75" customHeight="1" x14ac:dyDescent="0.2">
      <c r="A21" s="55" t="s">
        <v>117</v>
      </c>
      <c r="B21" s="55"/>
      <c r="D21" s="33">
        <v>0</v>
      </c>
      <c r="F21" s="27">
        <f t="shared" si="0"/>
        <v>0</v>
      </c>
      <c r="H21" s="9">
        <f>42054550+4282153</f>
        <v>46336703</v>
      </c>
      <c r="J21" s="27">
        <f t="shared" si="1"/>
        <v>24.4055947101971</v>
      </c>
      <c r="L21" s="35"/>
    </row>
    <row r="22" spans="1:12" ht="21.75" customHeight="1" x14ac:dyDescent="0.2">
      <c r="A22" s="55" t="s">
        <v>118</v>
      </c>
      <c r="B22" s="55"/>
      <c r="D22" s="33">
        <v>4247</v>
      </c>
      <c r="F22" s="27">
        <f t="shared" si="0"/>
        <v>-3.0353184711600437E-2</v>
      </c>
      <c r="H22" s="9">
        <v>4247</v>
      </c>
      <c r="J22" s="27">
        <f t="shared" si="1"/>
        <v>2.2368997797319995E-3</v>
      </c>
    </row>
    <row r="23" spans="1:12" ht="21.75" customHeight="1" x14ac:dyDescent="0.2">
      <c r="A23" s="57" t="s">
        <v>119</v>
      </c>
      <c r="B23" s="57"/>
      <c r="D23" s="34">
        <v>4247</v>
      </c>
      <c r="F23" s="27">
        <f t="shared" si="0"/>
        <v>-3.0353184711600437E-2</v>
      </c>
      <c r="H23" s="13">
        <v>4247</v>
      </c>
      <c r="J23" s="27">
        <f t="shared" si="1"/>
        <v>2.2368997797319995E-3</v>
      </c>
    </row>
    <row r="24" spans="1:12" ht="21.75" customHeight="1" x14ac:dyDescent="0.2">
      <c r="A24" s="59" t="s">
        <v>35</v>
      </c>
      <c r="B24" s="59"/>
      <c r="D24" s="31">
        <v>-13991942</v>
      </c>
      <c r="F24" s="29">
        <f>SUM(F8:F23)</f>
        <v>100.00000000000001</v>
      </c>
      <c r="H24" s="16">
        <f>SUM(H8:H23)</f>
        <v>189860987</v>
      </c>
      <c r="J24" s="31">
        <f>SUM(J8:J23)</f>
        <v>100</v>
      </c>
    </row>
    <row r="28" spans="1:12" x14ac:dyDescent="0.2">
      <c r="H28" s="35"/>
    </row>
  </sheetData>
  <mergeCells count="24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2:B22"/>
    <mergeCell ref="A23:B23"/>
    <mergeCell ref="A24:B24"/>
    <mergeCell ref="A17:B17"/>
    <mergeCell ref="A18:B18"/>
    <mergeCell ref="A19:B19"/>
    <mergeCell ref="A20:B20"/>
    <mergeCell ref="A21:B21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</vt:lpstr>
      <vt:lpstr>سهام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درآمد سود صندوق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'اوراق مشتقه'!Print_Area</vt:lpstr>
      <vt:lpstr>درآمد!Print_Area</vt:lpstr>
      <vt:lpstr>'درآمد اعمال اختیار'!Print_Area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Monireh Hamel Kargar</dc:creator>
  <dc:description/>
  <cp:lastModifiedBy>Ali Solgi</cp:lastModifiedBy>
  <dcterms:created xsi:type="dcterms:W3CDTF">2024-07-27T08:24:51Z</dcterms:created>
  <dcterms:modified xsi:type="dcterms:W3CDTF">2024-07-31T08:51:38Z</dcterms:modified>
</cp:coreProperties>
</file>