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lgi\Desktop\"/>
    </mc:Choice>
  </mc:AlternateContent>
  <xr:revisionPtr revIDLastSave="0" documentId="8_{A2670A88-E9FC-4AEE-B5A2-D1970706F0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22" r:id="rId1"/>
    <sheet name="سهام" sheetId="2" r:id="rId2"/>
    <sheet name="اوراق مشتقه" sheetId="3" r:id="rId3"/>
    <sheet name="واحدهای صندوق" sheetId="4" r:id="rId4"/>
    <sheet name="سپرده" sheetId="7" r:id="rId5"/>
    <sheet name="درآمد" sheetId="8" r:id="rId6"/>
    <sheet name="درآمد سرمایه گذاری در سهام" sheetId="9" r:id="rId7"/>
    <sheet name="درآمد سپرده بانکی" sheetId="13" r:id="rId8"/>
    <sheet name="سایر درآمدها" sheetId="14" r:id="rId9"/>
    <sheet name="درآمد سود سهام" sheetId="15" r:id="rId10"/>
    <sheet name="سود سپرده بانکی" sheetId="18" r:id="rId11"/>
    <sheet name="درآمد ناشی از فروش" sheetId="19" r:id="rId12"/>
    <sheet name="درآمد ناشی از تغییر قیمت اوراق" sheetId="21" r:id="rId13"/>
  </sheets>
  <definedNames>
    <definedName name="_xlnm.Print_Area" localSheetId="2">'اوراق مشتقه'!$A$1:$AX$28</definedName>
    <definedName name="_xlnm.Print_Area" localSheetId="5">درآمد!$A$1:$K$11</definedName>
    <definedName name="_xlnm.Print_Area" localSheetId="7">'درآمد سپرده بانکی'!$A$1:$K$26</definedName>
    <definedName name="_xlnm.Print_Area" localSheetId="6">'درآمد سرمایه گذاری در سهام'!$A$1:$W$71</definedName>
    <definedName name="_xlnm.Print_Area" localSheetId="9">'درآمد سود سهام'!$A$1:$T$14</definedName>
    <definedName name="_xlnm.Print_Area" localSheetId="12">'درآمد ناشی از تغییر قیمت اوراق'!$A$1:$R$47</definedName>
    <definedName name="_xlnm.Print_Area" localSheetId="11">'درآمد ناشی از فروش'!$A$1:$S$44</definedName>
    <definedName name="_xlnm.Print_Area" localSheetId="8">'سایر درآمدها'!$A$1:$G$10</definedName>
    <definedName name="_xlnm.Print_Area" localSheetId="4">سپرده!$A$1:$M$32</definedName>
    <definedName name="_xlnm.Print_Area" localSheetId="10">'سود سپرده بانکی'!$A$1:$N$27</definedName>
    <definedName name="_xlnm.Print_Area" localSheetId="1">سهام!$A$1:$AC$27</definedName>
    <definedName name="_xlnm.Print_Area" localSheetId="3">'واحدهای صندوق'!$A$1:$AB$18</definedName>
  </definedNames>
  <calcPr calcId="191029"/>
</workbook>
</file>

<file path=xl/calcChain.xml><?xml version="1.0" encoding="utf-8"?>
<calcChain xmlns="http://schemas.openxmlformats.org/spreadsheetml/2006/main">
  <c r="Y18" i="4" l="1"/>
  <c r="W18" i="4"/>
  <c r="S18" i="4"/>
  <c r="O18" i="4"/>
  <c r="M18" i="4"/>
  <c r="K18" i="4"/>
  <c r="I18" i="4"/>
  <c r="G18" i="4"/>
  <c r="C27" i="18" l="1"/>
  <c r="F10" i="8"/>
  <c r="R72" i="9"/>
  <c r="Q44" i="19"/>
  <c r="R71" i="9"/>
  <c r="N71" i="9"/>
  <c r="H71" i="9"/>
  <c r="F71" i="9"/>
  <c r="F72" i="9" s="1"/>
  <c r="G47" i="21"/>
  <c r="D72" i="9"/>
  <c r="P71" i="9"/>
  <c r="T10" i="9"/>
  <c r="T71" i="9" s="1"/>
  <c r="F8" i="8" s="1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9" i="9"/>
  <c r="J9" i="9"/>
  <c r="J71" i="9" s="1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C47" i="21"/>
  <c r="E47" i="21"/>
  <c r="I47" i="21"/>
  <c r="M47" i="21"/>
  <c r="O47" i="21"/>
  <c r="Q47" i="21"/>
  <c r="K44" i="19"/>
  <c r="C44" i="19"/>
  <c r="I44" i="19"/>
  <c r="H72" i="9" s="1"/>
  <c r="M42" i="19"/>
  <c r="O42" i="19" s="1"/>
  <c r="E42" i="19"/>
  <c r="G42" i="19" s="1"/>
  <c r="M40" i="19"/>
  <c r="O40" i="19" s="1"/>
  <c r="E39" i="19"/>
  <c r="G39" i="19" s="1"/>
  <c r="E40" i="19"/>
  <c r="G40" i="19" s="1"/>
  <c r="P72" i="9" l="1"/>
  <c r="G44" i="19"/>
  <c r="E44" i="19"/>
  <c r="M27" i="18"/>
  <c r="O14" i="15"/>
  <c r="Q14" i="15"/>
  <c r="M11" i="15"/>
  <c r="S12" i="15"/>
  <c r="S13" i="15"/>
  <c r="S11" i="15"/>
  <c r="S14" i="15" s="1"/>
  <c r="N72" i="9" s="1"/>
  <c r="G11" i="15" l="1"/>
  <c r="D26" i="13" l="1"/>
  <c r="F17" i="13" s="1"/>
  <c r="H26" i="13"/>
  <c r="F9" i="8" s="1"/>
  <c r="F11" i="8" s="1"/>
  <c r="H9" i="13"/>
  <c r="J10" i="8"/>
  <c r="J8" i="8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9" i="7"/>
  <c r="L32" i="7" s="1"/>
  <c r="AA10" i="4"/>
  <c r="AA11" i="4"/>
  <c r="AA18" i="4" s="1"/>
  <c r="AA12" i="4"/>
  <c r="AA13" i="4"/>
  <c r="AA14" i="4"/>
  <c r="AA15" i="4"/>
  <c r="AA16" i="4"/>
  <c r="AA17" i="4"/>
  <c r="AA9" i="4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9" i="2"/>
  <c r="AB26" i="2" s="1"/>
  <c r="J9" i="8" l="1"/>
  <c r="J11" i="8" s="1"/>
  <c r="H9" i="8"/>
  <c r="H10" i="8"/>
  <c r="F15" i="13"/>
  <c r="F14" i="13"/>
  <c r="F16" i="13"/>
  <c r="F13" i="13"/>
  <c r="F24" i="13"/>
  <c r="F12" i="13"/>
  <c r="F11" i="13"/>
  <c r="F25" i="13"/>
  <c r="F22" i="13"/>
  <c r="F10" i="13"/>
  <c r="F21" i="13"/>
  <c r="F9" i="13"/>
  <c r="F8" i="13"/>
  <c r="F18" i="13"/>
  <c r="F23" i="13"/>
  <c r="F20" i="13"/>
  <c r="F19" i="13"/>
  <c r="L45" i="9"/>
  <c r="L57" i="9"/>
  <c r="L69" i="9"/>
  <c r="L20" i="9"/>
  <c r="L32" i="9"/>
  <c r="V44" i="9"/>
  <c r="V56" i="9"/>
  <c r="V68" i="9"/>
  <c r="V19" i="9"/>
  <c r="V31" i="9"/>
  <c r="L46" i="9"/>
  <c r="L58" i="9"/>
  <c r="L70" i="9"/>
  <c r="L21" i="9"/>
  <c r="L33" i="9"/>
  <c r="V45" i="9"/>
  <c r="L47" i="9"/>
  <c r="L59" i="9"/>
  <c r="L10" i="9"/>
  <c r="L22" i="9"/>
  <c r="L34" i="9"/>
  <c r="V46" i="9"/>
  <c r="V58" i="9"/>
  <c r="V70" i="9"/>
  <c r="V21" i="9"/>
  <c r="V33" i="9"/>
  <c r="L28" i="9"/>
  <c r="V52" i="9"/>
  <c r="V67" i="9"/>
  <c r="L48" i="9"/>
  <c r="L60" i="9"/>
  <c r="L11" i="9"/>
  <c r="L23" i="9"/>
  <c r="L35" i="9"/>
  <c r="V47" i="9"/>
  <c r="V59" i="9"/>
  <c r="V10" i="9"/>
  <c r="V22" i="9"/>
  <c r="V34" i="9"/>
  <c r="L16" i="9"/>
  <c r="V40" i="9"/>
  <c r="V30" i="9"/>
  <c r="L9" i="9"/>
  <c r="L49" i="9"/>
  <c r="L61" i="9"/>
  <c r="L12" i="9"/>
  <c r="L24" i="9"/>
  <c r="L36" i="9"/>
  <c r="V48" i="9"/>
  <c r="V60" i="9"/>
  <c r="V11" i="9"/>
  <c r="V23" i="9"/>
  <c r="V35" i="9"/>
  <c r="L65" i="9"/>
  <c r="V15" i="9"/>
  <c r="V57" i="9"/>
  <c r="L38" i="9"/>
  <c r="L50" i="9"/>
  <c r="L62" i="9"/>
  <c r="L13" i="9"/>
  <c r="L25" i="9"/>
  <c r="L37" i="9"/>
  <c r="V49" i="9"/>
  <c r="V61" i="9"/>
  <c r="V12" i="9"/>
  <c r="V24" i="9"/>
  <c r="V36" i="9"/>
  <c r="L53" i="9"/>
  <c r="L39" i="9"/>
  <c r="L51" i="9"/>
  <c r="L63" i="9"/>
  <c r="L14" i="9"/>
  <c r="L26" i="9"/>
  <c r="V38" i="9"/>
  <c r="V50" i="9"/>
  <c r="V62" i="9"/>
  <c r="V13" i="9"/>
  <c r="V25" i="9"/>
  <c r="V37" i="9"/>
  <c r="L41" i="9"/>
  <c r="V27" i="9"/>
  <c r="V20" i="9"/>
  <c r="L40" i="9"/>
  <c r="L52" i="9"/>
  <c r="L64" i="9"/>
  <c r="L15" i="9"/>
  <c r="L27" i="9"/>
  <c r="V39" i="9"/>
  <c r="V51" i="9"/>
  <c r="V63" i="9"/>
  <c r="V14" i="9"/>
  <c r="V26" i="9"/>
  <c r="V9" i="9"/>
  <c r="V64" i="9"/>
  <c r="V18" i="9"/>
  <c r="L42" i="9"/>
  <c r="L54" i="9"/>
  <c r="L66" i="9"/>
  <c r="L17" i="9"/>
  <c r="L29" i="9"/>
  <c r="V41" i="9"/>
  <c r="V53" i="9"/>
  <c r="V65" i="9"/>
  <c r="V16" i="9"/>
  <c r="V28" i="9"/>
  <c r="L44" i="9"/>
  <c r="L56" i="9"/>
  <c r="L19" i="9"/>
  <c r="L31" i="9"/>
  <c r="V55" i="9"/>
  <c r="V32" i="9"/>
  <c r="L43" i="9"/>
  <c r="L55" i="9"/>
  <c r="L67" i="9"/>
  <c r="L18" i="9"/>
  <c r="L30" i="9"/>
  <c r="V42" i="9"/>
  <c r="V54" i="9"/>
  <c r="V66" i="9"/>
  <c r="V17" i="9"/>
  <c r="V29" i="9"/>
  <c r="L68" i="9"/>
  <c r="V43" i="9"/>
  <c r="V69" i="9"/>
  <c r="J11" i="13"/>
  <c r="J23" i="13"/>
  <c r="J12" i="13"/>
  <c r="J24" i="13"/>
  <c r="J16" i="13"/>
  <c r="J18" i="13"/>
  <c r="J20" i="13"/>
  <c r="J21" i="13"/>
  <c r="J22" i="13"/>
  <c r="J13" i="13"/>
  <c r="J25" i="13"/>
  <c r="J14" i="13"/>
  <c r="J8" i="13"/>
  <c r="J10" i="13"/>
  <c r="J15" i="13"/>
  <c r="J19" i="13"/>
  <c r="J9" i="13"/>
  <c r="J17" i="13"/>
  <c r="H8" i="8"/>
  <c r="H11" i="8" s="1"/>
  <c r="F26" i="2"/>
  <c r="F26" i="13" l="1"/>
  <c r="V71" i="9"/>
  <c r="L71" i="9"/>
  <c r="J26" i="13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</calcChain>
</file>

<file path=xl/sharedStrings.xml><?xml version="1.0" encoding="utf-8"?>
<sst xmlns="http://schemas.openxmlformats.org/spreadsheetml/2006/main" count="619" uniqueCount="236">
  <si>
    <t>صندوق سرمایه‌گذاری اختصاصی بازارگردانی لاجورد دماوند</t>
  </si>
  <si>
    <t>صورت وضعیت پرتفوی</t>
  </si>
  <si>
    <t>برای ماه منتهی به 1403/03/31</t>
  </si>
  <si>
    <t>-1</t>
  </si>
  <si>
    <t>سرمایه گذاری ها</t>
  </si>
  <si>
    <t>-1-1</t>
  </si>
  <si>
    <t>سرمایه گذاری در سهام و حق تقدم سهام</t>
  </si>
  <si>
    <t>1403/02/31</t>
  </si>
  <si>
    <t>تغییرات طی دوره</t>
  </si>
  <si>
    <t>1403/03/31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</si>
  <si>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</si>
  <si>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</si>
  <si>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</si>
  <si>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</si>
  <si>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</si>
  <si>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</si>
  <si>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</si>
  <si>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</si>
  <si>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</si>
  <si>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</si>
  <si>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</si>
  <si>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</si>
  <si>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</si>
  <si>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</si>
  <si>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</si>
  <si>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بین‌المللی‌توسعه‌ساختمان</t>
  </si>
  <si>
    <t>بیمه کوثر</t>
  </si>
  <si>
    <t>توسعه مسیر برق گیلان</t>
  </si>
  <si>
    <t>بین المللی توسعه ص. معادن غدیر</t>
  </si>
  <si>
    <t>حفاری شمال</t>
  </si>
  <si>
    <t>فولاد خراسان</t>
  </si>
  <si>
    <t>تامین سرمایه کاردان</t>
  </si>
  <si>
    <t>صبا فولاد خلیج فارس</t>
  </si>
  <si>
    <t>داروسازی‌ کوثر</t>
  </si>
  <si>
    <t>سرمایه‌گذاری‌غدیر(هلدینگ‌</t>
  </si>
  <si>
    <t>اختیارخ وکغدیر-14000-03/05/10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</si>
  <si>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</si>
  <si>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</si>
  <si>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</si>
  <si>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</si>
  <si>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</si>
  <si>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</si>
  <si>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</si>
  <si>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نوع اختیار</t>
  </si>
  <si>
    <t>نوع موقعیت</t>
  </si>
  <si>
    <t>استراتژی ماخوذه</t>
  </si>
  <si>
    <t>تعداد اوراق</t>
  </si>
  <si>
    <t>اختیار خرید</t>
  </si>
  <si>
    <t>موقعیت فروش</t>
  </si>
  <si>
    <t>-</t>
  </si>
  <si>
    <t>اختیارخ وکغدیر-13000-03/05/10</t>
  </si>
  <si>
    <t>1403/05/10</t>
  </si>
  <si>
    <t>اختیارخ وکغدیر-15000-03/05/10</t>
  </si>
  <si>
    <t>اختیارخ وکغدیر-11000-03/05/10</t>
  </si>
  <si>
    <t>اختیارخ وکغدیر-20000-03/05/10</t>
  </si>
  <si>
    <t>اختیارخ وکغدیر-22000-03/05/10</t>
  </si>
  <si>
    <t>اختیارخ وکغدیر-16000-03/05/10</t>
  </si>
  <si>
    <t>اختیارخ وکغدیر-12000-03/05/10</t>
  </si>
  <si>
    <t>اختیارخ وکغدیر-10000-03/05/10</t>
  </si>
  <si>
    <t>اختیارخ فصبا-4000-14030521</t>
  </si>
  <si>
    <t>1403/05/21</t>
  </si>
  <si>
    <t>اختیارخ فصبا-4000-14030715</t>
  </si>
  <si>
    <t>1403/07/15</t>
  </si>
  <si>
    <t>اختیارخ فصبا-3400-14030521</t>
  </si>
  <si>
    <t>اختیارخ فصبا-3600-14030521</t>
  </si>
  <si>
    <t>اختیارخ فصبا-3800-14030521</t>
  </si>
  <si>
    <t>اختیارخ فصبا-3600-14030715</t>
  </si>
  <si>
    <t>اختیارخ فصبا-3800-14030715</t>
  </si>
  <si>
    <t>اختیارخ فصبا-5000-14030715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</si>
  <si>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</si>
  <si>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</si>
  <si>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</si>
  <si>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</si>
  <si>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</si>
  <si>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</si>
  <si>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</si>
  <si>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اندیشه ورزان صباتامین -د</t>
  </si>
  <si>
    <t>صندوق س یاقوت آگاه-ثابت</t>
  </si>
  <si>
    <t>صندوق س. آریا-د</t>
  </si>
  <si>
    <t>صندوق س.ثروت افزون فاخر-د</t>
  </si>
  <si>
    <t>صندوق س. سپید دماوند-د</t>
  </si>
  <si>
    <t>صندوق س نگین سامان-ثابت</t>
  </si>
  <si>
    <t>صندوق س. آرمان آتی کوثر-د</t>
  </si>
  <si>
    <t>صندوق س.درآمد ثابت کیهان-د</t>
  </si>
  <si>
    <t>صندوق س. نوع دوم نیلی دماوند-د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</si>
  <si>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</si>
  <si>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</si>
  <si>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</si>
  <si>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</si>
  <si>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</si>
  <si>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</si>
  <si>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سینا گیشا 399-816-10003992-1 نرخ سود 0 درصد</t>
  </si>
  <si>
    <t>سپرده کوتاه مدت بانک سینا گیشا 399-816-10003992-3 نرخ سود 0 درصد</t>
  </si>
  <si>
    <t>سپرده کوتاه مدت بانک سینا گیشا 399816100039925 نرخ سود 0 درصد</t>
  </si>
  <si>
    <t>سپرده کوتاه مدت بانک سینا گیشا 399816100039924 نرخ سود 0 درصد</t>
  </si>
  <si>
    <t>سپرده کوتاه مدت بانک سینا میدان مادر 422-816-10003992-1 نرخ سود 0 درصد</t>
  </si>
  <si>
    <t>سپرده کوتاه مدت بانک سینا میدان مادر 422-816-10003992-3 نرخ سود 0 درصد</t>
  </si>
  <si>
    <t>سپرده کوتاه مدت بانک سینا میدان مادر 422-816-10003992-4 نرخ سود 0 درصد</t>
  </si>
  <si>
    <t>سپرده کوتاه مدت بانک سینا میدان مادر 422-816-10003992-5 نرخ سود 0 درصد</t>
  </si>
  <si>
    <t>سپرده کوتاه مدت بانک سینا میدان مادر 422-816-10003992-6 نرخ سود 0 درصد</t>
  </si>
  <si>
    <t>سپرده کوتاه مدت بانک سینا گیشا 399-816-10003992-6 نرخ سود 0 درصد</t>
  </si>
  <si>
    <t>سپرده کوتاه مدت بانک سینا گیشا 399-816-10003992-7 نرخ سود 0 درصد</t>
  </si>
  <si>
    <t>سپرده کوتاه مدت بانک سینا گیشا 399-816-10003992-8 نرخ سود 0 درصد</t>
  </si>
  <si>
    <t>سپرده کوتاه مدت بانک سینا گیشا 399-816-10003992-9 نرخ سود 0 درصد</t>
  </si>
  <si>
    <t>سپرده کوتاه مدت بانک سینا گیشا 399-816-10003992-10 نرخ سود 0 درصد</t>
  </si>
  <si>
    <t>سپرده کوتاه مدت بانک سینا گیشا 399-816-10003992-11 نرخ سود 0 درصد</t>
  </si>
  <si>
    <t>سپرده کوتاه مدت بانک سینا گیشا 399-816-10003992-12 نرخ سود 0 درصد</t>
  </si>
  <si>
    <t>سپرده کوتاه مدت بانک سینا گیشا 399-816-10003992-13 نرخ سود 0 درصد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</si>
  <si>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</si>
  <si>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</si>
  <si>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</si>
  <si>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</si>
  <si>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</si>
  <si>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</si>
  <si>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</si>
  <si>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</si>
  <si>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</si>
  <si>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</si>
  <si>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</si>
  <si>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</si>
  <si>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</si>
  <si>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</si>
  <si>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</si>
  <si>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</si>
  <si>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</si>
  <si>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</si>
  <si>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</si>
  <si>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سپید ماکیان</t>
  </si>
  <si>
    <t>صندوق س سپر سرمایه بیدار- ثابت</t>
  </si>
  <si>
    <t>صندوق س اعتماد هامرز-ثابت</t>
  </si>
  <si>
    <t>صندوق س.اعتماد داریک-د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</si>
  <si>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</si>
  <si>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</si>
  <si>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</si>
  <si>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</si>
  <si>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</si>
  <si>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</si>
  <si>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</si>
  <si>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</si>
  <si>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</si>
  <si>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</si>
  <si>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</si>
  <si>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</si>
  <si>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</si>
  <si>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1403/03/23</t>
  </si>
  <si>
    <t>1403/01/25</t>
  </si>
  <si>
    <t>1403/01/29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</si>
  <si>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</si>
  <si>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</si>
  <si>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</si>
  <si>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</si>
  <si>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</si>
  <si>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</si>
  <si>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</si>
  <si>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ضغدی50051</t>
  </si>
  <si>
    <t>ضغدی50041</t>
  </si>
  <si>
    <t>ضفصبا3101</t>
  </si>
  <si>
    <t>ضفصبا3091</t>
  </si>
  <si>
    <t>ضفصبا3031</t>
  </si>
  <si>
    <t>ضفصبا3001</t>
  </si>
  <si>
    <t>ضفصبا3021</t>
  </si>
  <si>
    <t>ضفصبا3011</t>
  </si>
  <si>
    <t>ضغدی50081</t>
  </si>
  <si>
    <t>ضغدی50031</t>
  </si>
  <si>
    <t>ضغدی50071</t>
  </si>
  <si>
    <t>ضغدی50091</t>
  </si>
  <si>
    <t>ضغدی50101</t>
  </si>
  <si>
    <t>ضغدی50061</t>
  </si>
  <si>
    <t>ضفصبا1031</t>
  </si>
  <si>
    <t>ضفصبا1041</t>
  </si>
  <si>
    <t>ضفصبا1021</t>
  </si>
  <si>
    <t>ضفصبا1001</t>
  </si>
  <si>
    <t>ضفصبا1011</t>
  </si>
  <si>
    <t>درآمد ناشی از تغییر قیمت اوراق بهادار</t>
  </si>
  <si>
    <t>سود و زیان ناشی از تغییر قیمت</t>
  </si>
  <si>
    <t>ضغدی50021</t>
  </si>
  <si>
    <t>ضغدی50011</t>
  </si>
  <si>
    <t>ضفصبا5051</t>
  </si>
  <si>
    <t>ضفصبا5021</t>
  </si>
  <si>
    <t>ضفصبا5031</t>
  </si>
  <si>
    <t>ضفصبا5041</t>
  </si>
  <si>
    <t>ضفصبا7031</t>
  </si>
  <si>
    <t>ضفصبا7041</t>
  </si>
  <si>
    <t>ضفصبا7051</t>
  </si>
  <si>
    <t>ضفصبا7101</t>
  </si>
  <si>
    <t>سپرده کوتاه مدت بانک سینا گیشا 399-816-10003992-1</t>
  </si>
  <si>
    <t xml:space="preserve">سپرده کوتاه مدت بانک سینا گیشا 399-816-10003992-2 </t>
  </si>
  <si>
    <t>حساب جاری بانک قرض الحسنه رسالت بانکداری اجتماعی 10-8557562-1</t>
  </si>
  <si>
    <t>حساب جاری بانک قرض الحسنه رسالت بانکداری اجتماعی 10-8557562-2</t>
  </si>
  <si>
    <t>سپرده کوتاه مدت بانک سینا گیشا 399-816-10003992-3</t>
  </si>
  <si>
    <t>سپرده کوتاه مدت بانک سینا گیشا 399816100039925</t>
  </si>
  <si>
    <t>سپرده کوتاه مدت بانک سینا گیشا 399816100039924</t>
  </si>
  <si>
    <t xml:space="preserve">سپرده کوتاه مدت بانک سینا میدان مادر 422-816-10003992-1 </t>
  </si>
  <si>
    <t xml:space="preserve">سپرده کوتاه مدت بانک سینا میدان مادر 422-816-10003992-2 </t>
  </si>
  <si>
    <t>سپرده کوتاه مدت بانک سینا میدان مادر 422-816-10003992-3</t>
  </si>
  <si>
    <t xml:space="preserve">سپرده کوتاه مدت بانک سینا میدان مادر 422-816-10003992-4 </t>
  </si>
  <si>
    <t>سپرده کوتاه مدت بانک سینا میدان مادر 422-816-10003992-5</t>
  </si>
  <si>
    <t xml:space="preserve">سپرده کوتاه مدت بانک سینا میدان مادر 422-816-10003992-6 </t>
  </si>
  <si>
    <t>سپرده کوتاه مدت بانک سینا گیشا 399-816-10003992-6</t>
  </si>
  <si>
    <t xml:space="preserve">سپرده کوتاه مدت بانک سینا گیشا 399-816-10003992-7 </t>
  </si>
  <si>
    <t>سپرده کوتاه مدت بانک سینا گیشا 399-816-10003992-8</t>
  </si>
  <si>
    <t>سپرده کوتاه مدت بانک سینا گیشا 399-816-10003992-9</t>
  </si>
  <si>
    <t>سپرده کوتاه مدت بانک سینا گیشا 399-816-10003992-10</t>
  </si>
  <si>
    <t>سپرده کوتاه مدت بانک سینا گیشا 399-816-10003992-11</t>
  </si>
  <si>
    <t>سپرده کوتاه مدت بانک سینا گیشا 399-816-10003992-12</t>
  </si>
  <si>
    <t>سپرده کوتاه مدت بانک سینا گیشا 399-816-10003992-13</t>
  </si>
  <si>
    <t>سپرده کوتاه مدت بانک سینا گیشا 399-816-10003992-14</t>
  </si>
  <si>
    <t>سپرده کوتاه مدت بانک سینا گیشا 399-816-10003992-15</t>
  </si>
  <si>
    <t>2-3</t>
  </si>
  <si>
    <t>2-4</t>
  </si>
  <si>
    <t>=-3-2</t>
  </si>
  <si>
    <t xml:space="preserve">سپرده کوتاه مدت بانک سینا گیشا 399-816-10003992-3 </t>
  </si>
  <si>
    <t xml:space="preserve">سپرده کوتاه مدت بانک سینا میدان مادر 422-816-10003992-3 </t>
  </si>
  <si>
    <t>سپرده کوتاه مدت بانک سینا میدان مادر 422-816-10003992-4</t>
  </si>
  <si>
    <t xml:space="preserve">سپرده کوتاه مدت بانک سینا گیشا 399-816-10003992-6 </t>
  </si>
  <si>
    <t xml:space="preserve">سپرده کوتاه مدت بانک سینا گیشا 399-816-10003992-8 </t>
  </si>
  <si>
    <t xml:space="preserve">سپرده کوتاه مدت بانک سینا گیشا 399-816-10003992-9 </t>
  </si>
  <si>
    <t xml:space="preserve">سپرده کوتاه مدت بانک سینا گیشا 399-816-10003992-10 </t>
  </si>
  <si>
    <t xml:space="preserve">سپرده کوتاه مدت بانک سینا گیشا 399-816-10003992-11 </t>
  </si>
  <si>
    <t xml:space="preserve">سپرده کوتاه مدت بانک سینا گیشا 399-816-10003992-12 </t>
  </si>
  <si>
    <t xml:space="preserve">سپرده کوتاه مدت بانک سینا گیشا 399-816-10003992-13 </t>
  </si>
  <si>
    <t>سرمایه‌گذاری‌غدیر</t>
  </si>
  <si>
    <t xml:space="preserve">صندوق س نگین سامان-ثابت	</t>
  </si>
  <si>
    <t>صندوق س نوع دوم نیلی دماوند</t>
  </si>
  <si>
    <t>صندوق س  هامرز</t>
  </si>
  <si>
    <t>1403/02//15</t>
  </si>
  <si>
    <t xml:space="preserve">۱۴۰3/02/۱۵	</t>
  </si>
  <si>
    <t>‫صندوق سرمایه گذاری اختصاصی بازارگردانی لاجورد دماوند</t>
  </si>
  <si>
    <t>گزارش افشا پرتفوی ماهانه</t>
  </si>
  <si>
    <t>در اجرای ابلاغیه شماره 12020093 مورخ 1396/09/05 سازمان بورس اوراق بهادار</t>
  </si>
  <si>
    <t>مدیر صندوق</t>
  </si>
  <si>
    <t>امضاء</t>
  </si>
  <si>
    <t>تأمین سرمایه دماوند</t>
  </si>
  <si>
    <t>.</t>
  </si>
  <si>
    <t>‫برای ماه منتهی به 31  خرداد ماه 1403</t>
  </si>
  <si>
    <t xml:space="preserve">33,032,471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</si>
</sst>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-_ر_ي_ا_ل_ ;_ * #,##0.00\-_ر_ي_ا_ل_ ;_ * &quot;-&quot;??_-_ر_ي_ا_ل_ ;_ @_ "/>
    <numFmt numFmtId="165" formatCode="_ * #,##0_)_ ;_ * \(#,##0\)_ ;_ * &quot;-&quot;??_)_ ;_ @_ "/>
  </numFmts>
  <fonts count="1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charset val="1"/>
    </font>
    <font>
      <sz val="11"/>
      <name val="Calibri"/>
      <family val="2"/>
    </font>
    <font>
      <sz val="12"/>
      <color indexed="8"/>
      <name val="B Nazanin"/>
      <charset val="178"/>
    </font>
    <font>
      <b/>
      <u/>
      <sz val="14"/>
      <name val="B Nazanin"/>
      <charset val="178"/>
    </font>
    <font>
      <sz val="14"/>
      <color indexed="8"/>
      <name val="B Nazanin"/>
      <charset val="178"/>
    </font>
    <font>
      <b/>
      <sz val="14"/>
      <color indexed="8"/>
      <name val="B Nazanin"/>
      <charset val="178"/>
    </font>
    <font>
      <b/>
      <sz val="12"/>
      <color indexed="8"/>
      <name val="B Nazanin"/>
      <charset val="178"/>
    </font>
    <font>
      <sz val="12"/>
      <color theme="0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</cellStyleXfs>
  <cellXfs count="60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10" fontId="4" fillId="0" borderId="0" xfId="0" applyNumberFormat="1" applyFont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9" fontId="4" fillId="0" borderId="0" xfId="3" applyFont="1" applyBorder="1" applyAlignment="1">
      <alignment horizontal="center" vertical="center"/>
    </xf>
    <xf numFmtId="9" fontId="4" fillId="0" borderId="6" xfId="3" applyFont="1" applyBorder="1" applyAlignment="1">
      <alignment horizontal="center" vertical="center"/>
    </xf>
    <xf numFmtId="9" fontId="0" fillId="0" borderId="0" xfId="3" applyFont="1" applyAlignment="1">
      <alignment horizontal="center" vertical="center"/>
    </xf>
    <xf numFmtId="9" fontId="0" fillId="0" borderId="0" xfId="3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9" fillId="0" borderId="0" xfId="4" applyFont="1"/>
    <xf numFmtId="0" fontId="4" fillId="0" borderId="0" xfId="4" applyFont="1"/>
    <xf numFmtId="0" fontId="13" fillId="0" borderId="0" xfId="4" applyFont="1"/>
    <xf numFmtId="0" fontId="14" fillId="2" borderId="0" xfId="4" applyFont="1" applyFill="1"/>
    <xf numFmtId="165" fontId="15" fillId="0" borderId="0" xfId="2" applyNumberFormat="1" applyFont="1" applyAlignment="1">
      <alignment horizontal="center" vertical="center"/>
    </xf>
    <xf numFmtId="165" fontId="15" fillId="0" borderId="6" xfId="2" applyNumberFormat="1" applyFont="1" applyBorder="1" applyAlignment="1">
      <alignment horizontal="center" vertical="center"/>
    </xf>
    <xf numFmtId="0" fontId="11" fillId="0" borderId="0" xfId="4" applyFont="1" applyAlignment="1">
      <alignment horizontal="center"/>
    </xf>
    <xf numFmtId="37" fontId="10" fillId="0" borderId="0" xfId="4" applyNumberFormat="1" applyFont="1" applyAlignment="1">
      <alignment horizontal="center" vertical="center"/>
    </xf>
    <xf numFmtId="0" fontId="11" fillId="0" borderId="0" xfId="4" applyFont="1"/>
    <xf numFmtId="0" fontId="12" fillId="0" borderId="7" xfId="4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</cellXfs>
  <cellStyles count="5">
    <cellStyle name="Comma" xfId="2" builtinId="3"/>
    <cellStyle name="Normal" xfId="0" builtinId="0"/>
    <cellStyle name="Normal 2" xfId="1" xr:uid="{2263E48A-550C-49AA-A0FA-D95D15146E16}"/>
    <cellStyle name="Normal 2 2" xfId="4" xr:uid="{5A17650F-5CED-4D3B-B141-924DD8BA1F01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590550</xdr:colOff>
      <xdr:row>7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502DE5F-9568-4DF6-AB16-DA28CCC09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657450" y="1190625"/>
          <a:ext cx="1200150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571501</xdr:colOff>
      <xdr:row>2</xdr:row>
      <xdr:rowOff>66675</xdr:rowOff>
    </xdr:from>
    <xdr:to>
      <xdr:col>6</xdr:col>
      <xdr:colOff>428625</xdr:colOff>
      <xdr:row>12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B3A9DB-3D99-4F1D-BF1A-8C4A522D36F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600175" y="542925"/>
          <a:ext cx="2905124" cy="2371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578934</xdr:colOff>
      <xdr:row>40</xdr:row>
      <xdr:rowOff>190500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B04F2D3-FEAE-2CE8-08B8-F5947EEA4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01866" y="0"/>
          <a:ext cx="7284534" cy="1009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54195-D814-47F3-8967-A5284D08C6E8}">
  <dimension ref="A14:Q35"/>
  <sheetViews>
    <sheetView rightToLeft="1" tabSelected="1" view="pageBreakPreview" topLeftCell="A19" zoomScaleNormal="100" zoomScaleSheetLayoutView="100" workbookViewId="0">
      <selection activeCell="O41" sqref="O41"/>
    </sheetView>
  </sheetViews>
  <sheetFormatPr defaultRowHeight="18.75" x14ac:dyDescent="0.45"/>
  <cols>
    <col min="1" max="16384" width="9.140625" style="34"/>
  </cols>
  <sheetData>
    <row r="14" spans="1:17" x14ac:dyDescent="0.45">
      <c r="Q14" s="35"/>
    </row>
    <row r="16" spans="1:17" ht="24" x14ac:dyDescent="0.55000000000000004">
      <c r="A16" s="41" t="s">
        <v>227</v>
      </c>
      <c r="B16" s="42"/>
      <c r="C16" s="42"/>
      <c r="D16" s="42"/>
      <c r="E16" s="42"/>
      <c r="F16" s="42"/>
      <c r="G16" s="42"/>
      <c r="H16" s="42"/>
      <c r="I16" s="42"/>
    </row>
    <row r="17" spans="1:9" ht="24" x14ac:dyDescent="0.55000000000000004">
      <c r="A17" s="41" t="s">
        <v>228</v>
      </c>
      <c r="B17" s="42"/>
      <c r="C17" s="42"/>
      <c r="D17" s="42"/>
      <c r="E17" s="42"/>
      <c r="F17" s="42"/>
      <c r="G17" s="42"/>
      <c r="H17" s="42"/>
      <c r="I17" s="42"/>
    </row>
    <row r="18" spans="1:9" ht="24" x14ac:dyDescent="0.55000000000000004">
      <c r="A18" s="41" t="s">
        <v>229</v>
      </c>
      <c r="B18" s="42"/>
      <c r="C18" s="42"/>
      <c r="D18" s="42"/>
      <c r="E18" s="42"/>
      <c r="F18" s="42"/>
      <c r="G18" s="42"/>
      <c r="H18" s="42"/>
      <c r="I18" s="42"/>
    </row>
    <row r="19" spans="1:9" ht="24" x14ac:dyDescent="0.55000000000000004">
      <c r="A19" s="41" t="s">
        <v>234</v>
      </c>
      <c r="B19" s="42"/>
      <c r="C19" s="42"/>
      <c r="D19" s="42"/>
      <c r="E19" s="42"/>
      <c r="F19" s="42"/>
      <c r="G19" s="42"/>
      <c r="H19" s="42"/>
      <c r="I19" s="42"/>
    </row>
    <row r="27" spans="1:9" ht="24" x14ac:dyDescent="0.6">
      <c r="B27" s="43" t="s">
        <v>230</v>
      </c>
      <c r="C27" s="43"/>
      <c r="D27" s="43"/>
      <c r="E27" s="36"/>
      <c r="F27" s="43" t="s">
        <v>231</v>
      </c>
      <c r="G27" s="43"/>
      <c r="H27" s="43"/>
    </row>
    <row r="28" spans="1:9" ht="22.5" x14ac:dyDescent="0.55000000000000004">
      <c r="B28" s="40" t="s">
        <v>232</v>
      </c>
      <c r="C28" s="40"/>
      <c r="D28" s="40"/>
      <c r="F28" s="40"/>
      <c r="G28" s="40"/>
      <c r="H28" s="40"/>
    </row>
    <row r="35" spans="5:5" x14ac:dyDescent="0.45">
      <c r="E35" s="37" t="s">
        <v>233</v>
      </c>
    </row>
  </sheetData>
  <mergeCells count="8">
    <mergeCell ref="B28:D28"/>
    <mergeCell ref="F28:H28"/>
    <mergeCell ref="A16:I16"/>
    <mergeCell ref="A17:I17"/>
    <mergeCell ref="A18:I18"/>
    <mergeCell ref="A19:I19"/>
    <mergeCell ref="B27:D27"/>
    <mergeCell ref="F27:H27"/>
  </mergeCells>
  <printOptions horizontalCentered="1"/>
  <pageMargins left="0" right="0" top="0" bottom="0.23622047244094491" header="3.937007874015748E-2" footer="0.31496062992125984"/>
  <pageSetup paperSize="9"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4"/>
  <sheetViews>
    <sheetView rightToLeft="1" view="pageBreakPreview" zoomScale="60" zoomScaleNormal="100" workbookViewId="0">
      <selection activeCell="I14" sqref="I14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" customWidth="1"/>
    <col min="9" max="9" width="20.5703125" bestFit="1" customWidth="1"/>
    <col min="10" max="10" width="1.28515625" customWidth="1"/>
    <col min="11" max="11" width="18" bestFit="1" customWidth="1"/>
    <col min="12" max="12" width="1.28515625" customWidth="1"/>
    <col min="13" max="13" width="21.28515625" bestFit="1" customWidth="1"/>
    <col min="14" max="14" width="1.28515625" customWidth="1"/>
    <col min="15" max="15" width="20.5703125" bestFit="1" customWidth="1"/>
    <col min="16" max="16" width="1.28515625" customWidth="1"/>
    <col min="17" max="17" width="18" bestFit="1" customWidth="1"/>
    <col min="18" max="18" width="1.28515625" customWidth="1"/>
    <col min="19" max="19" width="21.28515625" bestFit="1" customWidth="1"/>
    <col min="20" max="20" width="0.28515625" customWidth="1"/>
  </cols>
  <sheetData>
    <row r="1" spans="1:19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21.75" customHeight="1" x14ac:dyDescent="0.2">
      <c r="A2" s="44" t="s">
        <v>108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ht="14.45" customHeight="1" x14ac:dyDescent="0.2"/>
    <row r="5" spans="1:19" ht="14.45" customHeight="1" x14ac:dyDescent="0.2">
      <c r="A5" s="45" t="s">
        <v>124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1:19" ht="14.45" customHeight="1" x14ac:dyDescent="0.2">
      <c r="A6" s="46" t="s">
        <v>38</v>
      </c>
      <c r="C6" s="46" t="s">
        <v>137</v>
      </c>
      <c r="D6" s="46"/>
      <c r="E6" s="46"/>
      <c r="F6" s="46"/>
      <c r="G6" s="46"/>
      <c r="I6" s="46" t="s">
        <v>121</v>
      </c>
      <c r="J6" s="46"/>
      <c r="K6" s="46"/>
      <c r="L6" s="46"/>
      <c r="M6" s="46"/>
      <c r="O6" s="46" t="s">
        <v>122</v>
      </c>
      <c r="P6" s="46"/>
      <c r="Q6" s="46"/>
      <c r="R6" s="46"/>
      <c r="S6" s="46"/>
    </row>
    <row r="7" spans="1:19" ht="42" x14ac:dyDescent="0.2">
      <c r="A7" s="46"/>
      <c r="C7" s="9" t="s">
        <v>138</v>
      </c>
      <c r="D7" s="3"/>
      <c r="E7" s="9" t="s">
        <v>139</v>
      </c>
      <c r="F7" s="3"/>
      <c r="G7" s="9" t="s">
        <v>140</v>
      </c>
      <c r="I7" s="9" t="s">
        <v>141</v>
      </c>
      <c r="J7" s="3"/>
      <c r="K7" s="9" t="s">
        <v>142</v>
      </c>
      <c r="L7" s="3"/>
      <c r="M7" s="9" t="s">
        <v>143</v>
      </c>
      <c r="O7" s="9" t="s">
        <v>141</v>
      </c>
      <c r="P7" s="3"/>
      <c r="Q7" s="9" t="s">
        <v>142</v>
      </c>
      <c r="R7" s="3"/>
      <c r="S7" s="9" t="s">
        <v>143</v>
      </c>
    </row>
    <row r="8" spans="1:19" ht="21.75" customHeight="1" x14ac:dyDescent="0.2">
      <c r="A8" s="17" t="s">
        <v>24</v>
      </c>
      <c r="B8" s="12"/>
      <c r="C8" s="17" t="s">
        <v>144</v>
      </c>
      <c r="D8" s="12"/>
      <c r="E8" s="38">
        <v>3776384605</v>
      </c>
      <c r="F8" s="38"/>
      <c r="G8" s="38">
        <v>1060</v>
      </c>
      <c r="H8" s="38"/>
      <c r="I8" s="38">
        <v>4002967681300</v>
      </c>
      <c r="J8" s="38"/>
      <c r="K8" s="38">
        <v>51424196041</v>
      </c>
      <c r="L8" s="38"/>
      <c r="M8" s="38">
        <v>3951543485259</v>
      </c>
      <c r="N8" s="38"/>
      <c r="O8" s="38">
        <v>4002967681300</v>
      </c>
      <c r="P8" s="38"/>
      <c r="Q8" s="38">
        <v>51424196041</v>
      </c>
      <c r="R8" s="38"/>
      <c r="S8" s="38">
        <v>3951543485259</v>
      </c>
    </row>
    <row r="9" spans="1:19" ht="21.75" customHeight="1" x14ac:dyDescent="0.2">
      <c r="A9" s="18" t="s">
        <v>20</v>
      </c>
      <c r="B9" s="12"/>
      <c r="C9" s="18" t="s">
        <v>145</v>
      </c>
      <c r="D9" s="12"/>
      <c r="E9" s="38">
        <v>16104317</v>
      </c>
      <c r="F9" s="38"/>
      <c r="G9" s="38">
        <v>3359</v>
      </c>
      <c r="H9" s="38"/>
      <c r="I9" s="38">
        <v>0</v>
      </c>
      <c r="J9" s="38"/>
      <c r="K9" s="38">
        <v>0</v>
      </c>
      <c r="L9" s="38"/>
      <c r="M9" s="38">
        <v>0</v>
      </c>
      <c r="N9" s="38"/>
      <c r="O9" s="38">
        <v>54094400803</v>
      </c>
      <c r="P9" s="38"/>
      <c r="Q9" s="38">
        <v>1825820279</v>
      </c>
      <c r="R9" s="38"/>
      <c r="S9" s="38">
        <v>52268580524</v>
      </c>
    </row>
    <row r="10" spans="1:19" ht="21.75" customHeight="1" x14ac:dyDescent="0.2">
      <c r="A10" s="18" t="s">
        <v>32</v>
      </c>
      <c r="B10" s="12"/>
      <c r="C10" s="18" t="s">
        <v>146</v>
      </c>
      <c r="D10" s="12"/>
      <c r="E10" s="38">
        <v>1230762920</v>
      </c>
      <c r="F10" s="38"/>
      <c r="G10" s="38">
        <v>700</v>
      </c>
      <c r="H10" s="38"/>
      <c r="I10" s="38">
        <v>0</v>
      </c>
      <c r="J10" s="38"/>
      <c r="K10" s="38">
        <v>0</v>
      </c>
      <c r="L10" s="38"/>
      <c r="M10" s="38">
        <v>0</v>
      </c>
      <c r="N10" s="38"/>
      <c r="O10" s="38">
        <v>861534044000</v>
      </c>
      <c r="P10" s="38"/>
      <c r="Q10" s="38">
        <v>0</v>
      </c>
      <c r="R10" s="38"/>
      <c r="S10" s="38">
        <v>861534044000</v>
      </c>
    </row>
    <row r="11" spans="1:19" ht="21.75" customHeight="1" x14ac:dyDescent="0.2">
      <c r="A11" s="18" t="s">
        <v>222</v>
      </c>
      <c r="B11" s="12"/>
      <c r="C11" s="18" t="s">
        <v>7</v>
      </c>
      <c r="D11" s="12"/>
      <c r="E11" s="38">
        <v>5144980</v>
      </c>
      <c r="F11" s="38"/>
      <c r="G11" s="38">
        <f>S11/E11</f>
        <v>822.49960796737787</v>
      </c>
      <c r="H11" s="38"/>
      <c r="I11" s="38">
        <v>657051600</v>
      </c>
      <c r="J11" s="38"/>
      <c r="K11" s="38">
        <v>0</v>
      </c>
      <c r="L11" s="38"/>
      <c r="M11" s="38">
        <f>I11</f>
        <v>657051600</v>
      </c>
      <c r="N11" s="38"/>
      <c r="O11" s="38">
        <v>4231744033</v>
      </c>
      <c r="P11" s="38"/>
      <c r="Q11" s="38">
        <v>0</v>
      </c>
      <c r="R11" s="38"/>
      <c r="S11" s="38">
        <f>O11+Q11</f>
        <v>4231744033</v>
      </c>
    </row>
    <row r="12" spans="1:19" ht="21.75" customHeight="1" x14ac:dyDescent="0.2">
      <c r="A12" s="18" t="s">
        <v>223</v>
      </c>
      <c r="B12" s="12"/>
      <c r="C12" s="18" t="s">
        <v>225</v>
      </c>
      <c r="D12" s="12"/>
      <c r="E12" s="38"/>
      <c r="F12" s="38"/>
      <c r="G12" s="38"/>
      <c r="H12" s="38"/>
      <c r="I12" s="38">
        <v>0</v>
      </c>
      <c r="J12" s="38"/>
      <c r="K12" s="38">
        <v>0</v>
      </c>
      <c r="L12" s="38"/>
      <c r="M12" s="38">
        <v>0</v>
      </c>
      <c r="N12" s="38"/>
      <c r="O12" s="38">
        <v>3295684000</v>
      </c>
      <c r="P12" s="38"/>
      <c r="Q12" s="38">
        <v>0</v>
      </c>
      <c r="R12" s="38"/>
      <c r="S12" s="38">
        <f t="shared" ref="S12:S13" si="0">O12+Q12</f>
        <v>3295684000</v>
      </c>
    </row>
    <row r="13" spans="1:19" ht="21.75" customHeight="1" x14ac:dyDescent="0.2">
      <c r="A13" s="18" t="s">
        <v>224</v>
      </c>
      <c r="B13" s="12"/>
      <c r="C13" s="18" t="s">
        <v>226</v>
      </c>
      <c r="D13" s="12"/>
      <c r="E13" s="38"/>
      <c r="F13" s="38"/>
      <c r="G13" s="38"/>
      <c r="H13" s="38"/>
      <c r="I13" s="38">
        <v>0</v>
      </c>
      <c r="J13" s="38"/>
      <c r="K13" s="38">
        <v>0</v>
      </c>
      <c r="L13" s="38"/>
      <c r="M13" s="38">
        <v>0</v>
      </c>
      <c r="N13" s="38"/>
      <c r="O13" s="38">
        <v>830520000</v>
      </c>
      <c r="P13" s="38"/>
      <c r="Q13" s="38">
        <v>0</v>
      </c>
      <c r="R13" s="38"/>
      <c r="S13" s="38">
        <f t="shared" si="0"/>
        <v>830520000</v>
      </c>
    </row>
    <row r="14" spans="1:19" ht="21.75" customHeight="1" x14ac:dyDescent="0.2">
      <c r="A14" s="8" t="s">
        <v>36</v>
      </c>
      <c r="B14" s="12"/>
      <c r="C14" s="16"/>
      <c r="D14" s="12"/>
      <c r="E14" s="16"/>
      <c r="F14" s="12"/>
      <c r="G14" s="16"/>
      <c r="H14" s="12"/>
      <c r="I14" s="39">
        <v>4002967681300</v>
      </c>
      <c r="J14" s="12"/>
      <c r="K14" s="39">
        <v>51424196041</v>
      </c>
      <c r="L14" s="12"/>
      <c r="M14" s="39">
        <v>3951543485259</v>
      </c>
      <c r="N14" s="12"/>
      <c r="O14" s="39">
        <f>SUM(O8:O13)</f>
        <v>4926954074136</v>
      </c>
      <c r="P14" s="12"/>
      <c r="Q14" s="39">
        <f>SUM(Q8:Q13)</f>
        <v>53250016320</v>
      </c>
      <c r="R14" s="12"/>
      <c r="S14" s="39">
        <f>SUM(S8:S13)</f>
        <v>4873704057816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9"/>
  <sheetViews>
    <sheetView rightToLeft="1" view="pageBreakPreview" zoomScale="60" zoomScaleNormal="100" workbookViewId="0">
      <selection activeCell="I27" sqref="I27"/>
    </sheetView>
  </sheetViews>
  <sheetFormatPr defaultRowHeight="12.75" x14ac:dyDescent="0.2"/>
  <cols>
    <col min="1" max="1" width="66.85546875" bestFit="1" customWidth="1"/>
    <col min="2" max="2" width="1.28515625" customWidth="1"/>
    <col min="3" max="3" width="14.28515625" customWidth="1"/>
    <col min="4" max="4" width="1.28515625" customWidth="1"/>
    <col min="5" max="5" width="18.5703125" customWidth="1"/>
    <col min="6" max="6" width="1.28515625" customWidth="1"/>
    <col min="7" max="7" width="15.5703125" customWidth="1"/>
    <col min="8" max="8" width="1.28515625" customWidth="1"/>
    <col min="9" max="9" width="20.7109375" customWidth="1"/>
    <col min="10" max="10" width="1.28515625" customWidth="1"/>
    <col min="11" max="11" width="17.285156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21.75" customHeight="1" x14ac:dyDescent="0.2">
      <c r="A2" s="44" t="s">
        <v>108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4.45" customHeight="1" x14ac:dyDescent="0.2"/>
    <row r="5" spans="1:13" ht="14.45" customHeight="1" x14ac:dyDescent="0.2">
      <c r="A5" s="45" t="s">
        <v>149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ht="14.4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4.45" customHeight="1" x14ac:dyDescent="0.2">
      <c r="A7" s="46" t="s">
        <v>111</v>
      </c>
      <c r="C7" s="46" t="s">
        <v>121</v>
      </c>
      <c r="D7" s="46"/>
      <c r="E7" s="46"/>
      <c r="F7" s="46"/>
      <c r="G7" s="46"/>
      <c r="I7" s="46" t="s">
        <v>122</v>
      </c>
      <c r="J7" s="46"/>
      <c r="K7" s="46"/>
      <c r="L7" s="46"/>
      <c r="M7" s="46"/>
    </row>
    <row r="8" spans="1:13" ht="29.1" customHeight="1" x14ac:dyDescent="0.2">
      <c r="A8" s="46"/>
      <c r="C8" s="9" t="s">
        <v>147</v>
      </c>
      <c r="D8" s="3"/>
      <c r="E8" s="9" t="s">
        <v>142</v>
      </c>
      <c r="F8" s="3"/>
      <c r="G8" s="9" t="s">
        <v>148</v>
      </c>
      <c r="I8" s="9" t="s">
        <v>147</v>
      </c>
      <c r="J8" s="3"/>
      <c r="K8" s="9" t="s">
        <v>142</v>
      </c>
      <c r="L8" s="3"/>
      <c r="M8" s="9" t="s">
        <v>148</v>
      </c>
    </row>
    <row r="9" spans="1:13" ht="21.75" customHeight="1" x14ac:dyDescent="0.2">
      <c r="A9" s="5" t="s">
        <v>91</v>
      </c>
      <c r="C9" s="38">
        <v>11579</v>
      </c>
      <c r="D9" s="38"/>
      <c r="E9" s="38">
        <v>0</v>
      </c>
      <c r="F9" s="38"/>
      <c r="G9" s="38">
        <v>11579</v>
      </c>
      <c r="H9" s="38"/>
      <c r="I9" s="38">
        <v>1320987</v>
      </c>
      <c r="J9" s="38"/>
      <c r="K9" s="38">
        <v>0</v>
      </c>
      <c r="L9" s="38"/>
      <c r="M9" s="38">
        <v>1320987</v>
      </c>
    </row>
    <row r="10" spans="1:13" ht="21.75" customHeight="1" x14ac:dyDescent="0.2">
      <c r="A10" s="6" t="s">
        <v>92</v>
      </c>
      <c r="C10" s="38">
        <v>55639</v>
      </c>
      <c r="D10" s="38"/>
      <c r="E10" s="38">
        <v>0</v>
      </c>
      <c r="F10" s="38"/>
      <c r="G10" s="38">
        <v>55639</v>
      </c>
      <c r="H10" s="38"/>
      <c r="I10" s="38">
        <v>1072746</v>
      </c>
      <c r="J10" s="38"/>
      <c r="K10" s="38">
        <v>0</v>
      </c>
      <c r="L10" s="38"/>
      <c r="M10" s="38">
        <v>1164444</v>
      </c>
    </row>
    <row r="11" spans="1:13" ht="21.75" customHeight="1" x14ac:dyDescent="0.2">
      <c r="A11" s="6" t="s">
        <v>93</v>
      </c>
      <c r="C11" s="38">
        <v>9375589</v>
      </c>
      <c r="D11" s="38"/>
      <c r="E11" s="38">
        <v>0</v>
      </c>
      <c r="F11" s="38"/>
      <c r="G11" s="38">
        <v>9375589</v>
      </c>
      <c r="H11" s="38"/>
      <c r="I11" s="38">
        <v>36380021</v>
      </c>
      <c r="J11" s="38"/>
      <c r="K11" s="38">
        <v>0</v>
      </c>
      <c r="L11" s="38"/>
      <c r="M11" s="38">
        <v>36380021</v>
      </c>
    </row>
    <row r="12" spans="1:13" ht="21.75" customHeight="1" x14ac:dyDescent="0.2">
      <c r="A12" s="6" t="s">
        <v>94</v>
      </c>
      <c r="C12" s="38">
        <v>10528</v>
      </c>
      <c r="D12" s="38"/>
      <c r="E12" s="38">
        <v>0</v>
      </c>
      <c r="F12" s="38"/>
      <c r="G12" s="38">
        <v>10528</v>
      </c>
      <c r="H12" s="38"/>
      <c r="I12" s="38">
        <v>10072452</v>
      </c>
      <c r="J12" s="38"/>
      <c r="K12" s="38">
        <v>0</v>
      </c>
      <c r="L12" s="38"/>
      <c r="M12" s="38">
        <v>10072452</v>
      </c>
    </row>
    <row r="13" spans="1:13" ht="21.75" customHeight="1" x14ac:dyDescent="0.2">
      <c r="A13" s="6" t="s">
        <v>95</v>
      </c>
      <c r="C13" s="38">
        <v>38859</v>
      </c>
      <c r="D13" s="38"/>
      <c r="E13" s="38">
        <v>0</v>
      </c>
      <c r="F13" s="38"/>
      <c r="G13" s="38">
        <v>38859</v>
      </c>
      <c r="H13" s="38"/>
      <c r="I13" s="38">
        <v>5174916</v>
      </c>
      <c r="J13" s="38"/>
      <c r="K13" s="38">
        <v>0</v>
      </c>
      <c r="L13" s="38"/>
      <c r="M13" s="38">
        <v>5174916</v>
      </c>
    </row>
    <row r="14" spans="1:13" ht="21.75" customHeight="1" x14ac:dyDescent="0.2">
      <c r="A14" s="6" t="s">
        <v>96</v>
      </c>
      <c r="C14" s="38">
        <v>19182262</v>
      </c>
      <c r="D14" s="38"/>
      <c r="E14" s="38">
        <v>0</v>
      </c>
      <c r="F14" s="38"/>
      <c r="G14" s="38">
        <v>19182262</v>
      </c>
      <c r="H14" s="38"/>
      <c r="I14" s="38">
        <v>64987099</v>
      </c>
      <c r="J14" s="38"/>
      <c r="K14" s="38">
        <v>0</v>
      </c>
      <c r="L14" s="38"/>
      <c r="M14" s="38">
        <v>64987099</v>
      </c>
    </row>
    <row r="15" spans="1:13" ht="21.75" customHeight="1" x14ac:dyDescent="0.2">
      <c r="A15" s="6" t="s">
        <v>97</v>
      </c>
      <c r="C15" s="38">
        <v>-35485507</v>
      </c>
      <c r="D15" s="38"/>
      <c r="E15" s="38">
        <v>0</v>
      </c>
      <c r="F15" s="38"/>
      <c r="G15" s="38">
        <v>-35485507</v>
      </c>
      <c r="H15" s="38"/>
      <c r="I15" s="38">
        <v>0</v>
      </c>
      <c r="J15" s="38"/>
      <c r="K15" s="38">
        <v>0</v>
      </c>
      <c r="L15" s="38"/>
      <c r="M15" s="38">
        <v>0</v>
      </c>
    </row>
    <row r="16" spans="1:13" ht="21.75" customHeight="1" x14ac:dyDescent="0.2">
      <c r="A16" s="6" t="s">
        <v>98</v>
      </c>
      <c r="C16" s="38">
        <v>31998</v>
      </c>
      <c r="D16" s="38"/>
      <c r="E16" s="38">
        <v>0</v>
      </c>
      <c r="F16" s="38"/>
      <c r="G16" s="38">
        <v>31998</v>
      </c>
      <c r="H16" s="38"/>
      <c r="I16" s="38">
        <v>2659734</v>
      </c>
      <c r="J16" s="38"/>
      <c r="K16" s="38">
        <v>0</v>
      </c>
      <c r="L16" s="38"/>
      <c r="M16" s="38">
        <v>2659734</v>
      </c>
    </row>
    <row r="17" spans="1:13" ht="21.75" customHeight="1" x14ac:dyDescent="0.2">
      <c r="A17" s="6" t="s">
        <v>99</v>
      </c>
      <c r="C17" s="38">
        <v>281152</v>
      </c>
      <c r="D17" s="38"/>
      <c r="E17" s="38">
        <v>0</v>
      </c>
      <c r="F17" s="38"/>
      <c r="G17" s="38">
        <v>281152</v>
      </c>
      <c r="H17" s="38"/>
      <c r="I17" s="38">
        <v>22921780</v>
      </c>
      <c r="J17" s="38"/>
      <c r="K17" s="38">
        <v>0</v>
      </c>
      <c r="L17" s="38"/>
      <c r="M17" s="38">
        <v>22921780</v>
      </c>
    </row>
    <row r="18" spans="1:13" ht="21.75" customHeight="1" x14ac:dyDescent="0.2">
      <c r="A18" s="6" t="s">
        <v>100</v>
      </c>
      <c r="C18" s="38">
        <v>-698672</v>
      </c>
      <c r="D18" s="38"/>
      <c r="E18" s="38">
        <v>0</v>
      </c>
      <c r="F18" s="38"/>
      <c r="G18" s="38">
        <v>-698672</v>
      </c>
      <c r="H18" s="38"/>
      <c r="I18" s="38">
        <v>0</v>
      </c>
      <c r="J18" s="38"/>
      <c r="K18" s="38">
        <v>0</v>
      </c>
      <c r="L18" s="38"/>
      <c r="M18" s="38">
        <v>0</v>
      </c>
    </row>
    <row r="19" spans="1:13" ht="21.75" customHeight="1" x14ac:dyDescent="0.2">
      <c r="A19" s="6" t="s">
        <v>101</v>
      </c>
      <c r="C19" s="38">
        <v>22170</v>
      </c>
      <c r="D19" s="38"/>
      <c r="E19" s="38">
        <v>0</v>
      </c>
      <c r="F19" s="38"/>
      <c r="G19" s="38">
        <v>22170</v>
      </c>
      <c r="H19" s="38"/>
      <c r="I19" s="38">
        <v>86024</v>
      </c>
      <c r="J19" s="38"/>
      <c r="K19" s="38">
        <v>0</v>
      </c>
      <c r="L19" s="38"/>
      <c r="M19" s="38">
        <v>108288</v>
      </c>
    </row>
    <row r="20" spans="1:13" ht="21.75" customHeight="1" x14ac:dyDescent="0.2">
      <c r="A20" s="6" t="s">
        <v>102</v>
      </c>
      <c r="C20" s="38">
        <v>212813</v>
      </c>
      <c r="D20" s="38"/>
      <c r="E20" s="38">
        <v>0</v>
      </c>
      <c r="F20" s="38"/>
      <c r="G20" s="38">
        <v>212813</v>
      </c>
      <c r="H20" s="38"/>
      <c r="I20" s="38">
        <v>5125792</v>
      </c>
      <c r="J20" s="38"/>
      <c r="K20" s="38">
        <v>0</v>
      </c>
      <c r="L20" s="38"/>
      <c r="M20" s="38">
        <v>5125792</v>
      </c>
    </row>
    <row r="21" spans="1:13" ht="21.75" customHeight="1" x14ac:dyDescent="0.2">
      <c r="A21" s="6" t="s">
        <v>103</v>
      </c>
      <c r="C21" s="38">
        <v>19616</v>
      </c>
      <c r="D21" s="38"/>
      <c r="E21" s="38">
        <v>0</v>
      </c>
      <c r="F21" s="38"/>
      <c r="G21" s="38">
        <v>19616</v>
      </c>
      <c r="H21" s="38"/>
      <c r="I21" s="38">
        <v>3973784</v>
      </c>
      <c r="J21" s="38"/>
      <c r="K21" s="38">
        <v>0</v>
      </c>
      <c r="L21" s="38"/>
      <c r="M21" s="38">
        <v>3973784</v>
      </c>
    </row>
    <row r="22" spans="1:13" ht="21.75" customHeight="1" x14ac:dyDescent="0.2">
      <c r="A22" s="6" t="s">
        <v>104</v>
      </c>
      <c r="C22" s="38">
        <v>974248</v>
      </c>
      <c r="D22" s="38"/>
      <c r="E22" s="38">
        <v>0</v>
      </c>
      <c r="F22" s="38"/>
      <c r="G22" s="38">
        <v>974248</v>
      </c>
      <c r="H22" s="38"/>
      <c r="I22" s="38">
        <v>1608840</v>
      </c>
      <c r="J22" s="38"/>
      <c r="K22" s="38">
        <v>0</v>
      </c>
      <c r="L22" s="38"/>
      <c r="M22" s="38">
        <v>1608840</v>
      </c>
    </row>
    <row r="23" spans="1:13" ht="21.75" customHeight="1" x14ac:dyDescent="0.2">
      <c r="A23" s="6" t="s">
        <v>105</v>
      </c>
      <c r="C23" s="38">
        <v>-12430</v>
      </c>
      <c r="D23" s="38"/>
      <c r="E23" s="38">
        <v>0</v>
      </c>
      <c r="F23" s="38"/>
      <c r="G23" s="38">
        <v>-12430</v>
      </c>
      <c r="H23" s="38"/>
      <c r="I23" s="38">
        <v>0</v>
      </c>
      <c r="J23" s="38"/>
      <c r="K23" s="38">
        <v>0</v>
      </c>
      <c r="L23" s="38"/>
      <c r="M23" s="38">
        <v>4282153</v>
      </c>
    </row>
    <row r="24" spans="1:13" ht="21.75" customHeight="1" x14ac:dyDescent="0.2">
      <c r="A24" s="6" t="s">
        <v>106</v>
      </c>
      <c r="C24" s="38">
        <v>544775</v>
      </c>
      <c r="D24" s="38"/>
      <c r="E24" s="38">
        <v>0</v>
      </c>
      <c r="F24" s="38"/>
      <c r="G24" s="38">
        <v>544775</v>
      </c>
      <c r="H24" s="38"/>
      <c r="I24" s="38">
        <v>2040353</v>
      </c>
      <c r="J24" s="38"/>
      <c r="K24" s="38">
        <v>0</v>
      </c>
      <c r="L24" s="38"/>
      <c r="M24" s="38">
        <v>2410664</v>
      </c>
    </row>
    <row r="25" spans="1:13" ht="21.75" customHeight="1" x14ac:dyDescent="0.2">
      <c r="A25" s="6" t="s">
        <v>107</v>
      </c>
      <c r="C25" s="38">
        <v>42046330</v>
      </c>
      <c r="D25" s="38"/>
      <c r="E25" s="38">
        <v>0</v>
      </c>
      <c r="F25" s="38"/>
      <c r="G25" s="38">
        <v>42046330</v>
      </c>
      <c r="H25" s="38"/>
      <c r="I25" s="38">
        <v>42054550</v>
      </c>
      <c r="J25" s="38"/>
      <c r="K25" s="38">
        <v>0</v>
      </c>
      <c r="L25" s="38"/>
      <c r="M25" s="38">
        <v>42054550</v>
      </c>
    </row>
    <row r="26" spans="1:13" ht="21.75" customHeight="1" x14ac:dyDescent="0.2">
      <c r="A26" s="6" t="s">
        <v>206</v>
      </c>
      <c r="C26" s="38"/>
      <c r="D26" s="38"/>
      <c r="E26" s="38"/>
      <c r="F26" s="38"/>
      <c r="G26" s="38"/>
      <c r="H26" s="38"/>
      <c r="I26" s="38">
        <v>4247</v>
      </c>
      <c r="J26" s="38"/>
      <c r="K26" s="38"/>
      <c r="L26" s="38"/>
      <c r="M26" s="38">
        <v>4247</v>
      </c>
    </row>
    <row r="27" spans="1:13" ht="21.75" customHeight="1" thickBot="1" x14ac:dyDescent="0.25">
      <c r="A27" s="8" t="s">
        <v>36</v>
      </c>
      <c r="C27" s="39">
        <f>SUM(C9:C26)</f>
        <v>36610949</v>
      </c>
      <c r="E27" s="39">
        <v>0</v>
      </c>
      <c r="G27" s="39">
        <v>36610949</v>
      </c>
      <c r="I27" s="39">
        <v>199479078</v>
      </c>
      <c r="K27" s="39">
        <v>0</v>
      </c>
      <c r="M27" s="39">
        <f>SUM(M9:M26)</f>
        <v>204249751</v>
      </c>
    </row>
    <row r="28" spans="1:13" ht="13.5" thickTop="1" x14ac:dyDescent="0.2"/>
    <row r="39" spans="11:11" ht="18.75" x14ac:dyDescent="0.2">
      <c r="K39" s="38"/>
    </row>
  </sheetData>
  <mergeCells count="7">
    <mergeCell ref="A1:M1"/>
    <mergeCell ref="A2:M2"/>
    <mergeCell ref="A3:M3"/>
    <mergeCell ref="A5:M5"/>
    <mergeCell ref="A7:A8"/>
    <mergeCell ref="C7:G7"/>
    <mergeCell ref="I7:M7"/>
  </mergeCells>
  <pageMargins left="0.39" right="0.39" top="0.39" bottom="0.39" header="0" footer="0"/>
  <pageSetup paperSize="9" scale="8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47"/>
  <sheetViews>
    <sheetView rightToLeft="1" view="pageBreakPreview" topLeftCell="A25" zoomScale="60" zoomScaleNormal="100" workbookViewId="0">
      <selection activeCell="C44" activeCellId="7" sqref="Q44 O44 M44 K44 I44 G44 E44 C44"/>
    </sheetView>
  </sheetViews>
  <sheetFormatPr defaultRowHeight="12.75" x14ac:dyDescent="0.2"/>
  <cols>
    <col min="1" max="1" width="40.28515625" customWidth="1"/>
    <col min="2" max="2" width="1.28515625" customWidth="1"/>
    <col min="3" max="3" width="16.28515625" customWidth="1"/>
    <col min="4" max="4" width="1.28515625" customWidth="1"/>
    <col min="5" max="5" width="24.85546875" bestFit="1" customWidth="1"/>
    <col min="6" max="6" width="1.28515625" customWidth="1"/>
    <col min="7" max="7" width="22.140625" customWidth="1"/>
    <col min="8" max="8" width="1.28515625" customWidth="1"/>
    <col min="9" max="9" width="24.42578125" customWidth="1"/>
    <col min="10" max="10" width="1.28515625" customWidth="1"/>
    <col min="11" max="11" width="19.5703125" customWidth="1"/>
    <col min="12" max="12" width="1.28515625" customWidth="1"/>
    <col min="13" max="13" width="24.85546875" bestFit="1" customWidth="1"/>
    <col min="14" max="14" width="1.28515625" customWidth="1"/>
    <col min="15" max="15" width="22.5703125" customWidth="1"/>
    <col min="16" max="16" width="1.28515625" customWidth="1"/>
    <col min="17" max="17" width="21.7109375" customWidth="1"/>
    <col min="18" max="18" width="1.28515625" customWidth="1"/>
    <col min="19" max="19" width="0.28515625" customWidth="1"/>
  </cols>
  <sheetData>
    <row r="1" spans="1:18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8" ht="21.75" customHeight="1" x14ac:dyDescent="0.2">
      <c r="A2" s="44" t="s">
        <v>108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14.45" customHeight="1" x14ac:dyDescent="0.2"/>
    <row r="5" spans="1:18" ht="14.45" customHeight="1" x14ac:dyDescent="0.2">
      <c r="A5" s="45" t="s">
        <v>150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ht="14.45" customHeight="1" x14ac:dyDescent="0.2">
      <c r="A6" s="46" t="s">
        <v>111</v>
      </c>
      <c r="C6" s="46" t="s">
        <v>121</v>
      </c>
      <c r="D6" s="46"/>
      <c r="E6" s="46"/>
      <c r="F6" s="46"/>
      <c r="G6" s="46"/>
      <c r="H6" s="46"/>
      <c r="I6" s="46"/>
      <c r="K6" s="46" t="s">
        <v>122</v>
      </c>
      <c r="L6" s="46"/>
      <c r="M6" s="46"/>
      <c r="N6" s="46"/>
      <c r="O6" s="46"/>
      <c r="P6" s="46"/>
      <c r="Q6" s="46"/>
      <c r="R6" s="46"/>
    </row>
    <row r="7" spans="1:18" ht="29.1" customHeight="1" x14ac:dyDescent="0.2">
      <c r="A7" s="46"/>
      <c r="C7" s="9" t="s">
        <v>13</v>
      </c>
      <c r="D7" s="3"/>
      <c r="E7" s="9" t="s">
        <v>151</v>
      </c>
      <c r="F7" s="3"/>
      <c r="G7" s="9" t="s">
        <v>152</v>
      </c>
      <c r="H7" s="3"/>
      <c r="I7" s="9" t="s">
        <v>153</v>
      </c>
      <c r="K7" s="9" t="s">
        <v>13</v>
      </c>
      <c r="L7" s="3"/>
      <c r="M7" s="9" t="s">
        <v>151</v>
      </c>
      <c r="N7" s="3"/>
      <c r="O7" s="9" t="s">
        <v>152</v>
      </c>
      <c r="P7" s="3"/>
      <c r="Q7" s="59" t="s">
        <v>153</v>
      </c>
      <c r="R7" s="59"/>
    </row>
    <row r="8" spans="1:18" ht="21.75" customHeight="1" x14ac:dyDescent="0.2">
      <c r="A8" s="5" t="s">
        <v>80</v>
      </c>
      <c r="C8" s="38">
        <v>33032471</v>
      </c>
      <c r="D8" s="38"/>
      <c r="E8" s="38">
        <v>643087500223</v>
      </c>
      <c r="F8" s="38"/>
      <c r="G8" s="38">
        <v>616293904003</v>
      </c>
      <c r="H8" s="38"/>
      <c r="I8" s="38">
        <v>26793596220</v>
      </c>
      <c r="J8" s="38"/>
      <c r="K8" s="38">
        <v>158707123</v>
      </c>
      <c r="L8" s="38"/>
      <c r="M8" s="38">
        <v>2954003072453</v>
      </c>
      <c r="N8" s="38"/>
      <c r="O8" s="38">
        <v>2908734878213</v>
      </c>
      <c r="P8" s="38"/>
      <c r="Q8" s="38">
        <v>45268194240</v>
      </c>
      <c r="R8" s="38"/>
    </row>
    <row r="9" spans="1:18" ht="21.75" customHeight="1" x14ac:dyDescent="0.2">
      <c r="A9" s="6" t="s">
        <v>76</v>
      </c>
      <c r="C9" s="38">
        <v>8615000</v>
      </c>
      <c r="D9" s="38"/>
      <c r="E9" s="38">
        <v>314847944990</v>
      </c>
      <c r="F9" s="38"/>
      <c r="G9" s="38">
        <v>294792230882</v>
      </c>
      <c r="H9" s="38"/>
      <c r="I9" s="38">
        <v>20055714108</v>
      </c>
      <c r="J9" s="38"/>
      <c r="K9" s="38">
        <v>34662510</v>
      </c>
      <c r="L9" s="38"/>
      <c r="M9" s="38">
        <v>1235415122704</v>
      </c>
      <c r="N9" s="38"/>
      <c r="O9" s="38">
        <v>1176465337220</v>
      </c>
      <c r="P9" s="38"/>
      <c r="Q9" s="38">
        <v>58949785484</v>
      </c>
      <c r="R9" s="38"/>
    </row>
    <row r="10" spans="1:18" ht="21.75" customHeight="1" x14ac:dyDescent="0.2">
      <c r="A10" s="6" t="s">
        <v>81</v>
      </c>
      <c r="C10" s="38">
        <v>6915000</v>
      </c>
      <c r="D10" s="38"/>
      <c r="E10" s="38">
        <v>70120800140</v>
      </c>
      <c r="F10" s="38"/>
      <c r="G10" s="38">
        <v>69535762907</v>
      </c>
      <c r="H10" s="38"/>
      <c r="I10" s="38">
        <v>585037233</v>
      </c>
      <c r="J10" s="38"/>
      <c r="K10" s="38">
        <v>24236735</v>
      </c>
      <c r="L10" s="38"/>
      <c r="M10" s="38">
        <v>245198671808</v>
      </c>
      <c r="N10" s="38"/>
      <c r="O10" s="38">
        <v>244785115687</v>
      </c>
      <c r="P10" s="38"/>
      <c r="Q10" s="38">
        <v>413556121</v>
      </c>
      <c r="R10" s="38"/>
    </row>
    <row r="11" spans="1:18" ht="21.75" customHeight="1" x14ac:dyDescent="0.2">
      <c r="A11" s="6" t="s">
        <v>78</v>
      </c>
      <c r="C11" s="38">
        <v>2000000</v>
      </c>
      <c r="D11" s="38"/>
      <c r="E11" s="38">
        <v>35855275883</v>
      </c>
      <c r="F11" s="38"/>
      <c r="G11" s="38">
        <v>35016564372</v>
      </c>
      <c r="H11" s="38"/>
      <c r="I11" s="38">
        <v>838711511</v>
      </c>
      <c r="J11" s="38"/>
      <c r="K11" s="38">
        <v>2000000</v>
      </c>
      <c r="L11" s="38"/>
      <c r="M11" s="38">
        <v>35855275883</v>
      </c>
      <c r="N11" s="38"/>
      <c r="O11" s="38">
        <v>35016564372</v>
      </c>
      <c r="P11" s="38"/>
      <c r="Q11" s="38">
        <v>838711511</v>
      </c>
      <c r="R11" s="38"/>
    </row>
    <row r="12" spans="1:18" ht="21.75" customHeight="1" x14ac:dyDescent="0.2">
      <c r="A12" s="6" t="s">
        <v>82</v>
      </c>
      <c r="C12" s="38">
        <v>2760000</v>
      </c>
      <c r="D12" s="38"/>
      <c r="E12" s="38">
        <v>171904211937</v>
      </c>
      <c r="F12" s="38"/>
      <c r="G12" s="38">
        <v>161857698601</v>
      </c>
      <c r="H12" s="38"/>
      <c r="I12" s="38">
        <v>10046513336</v>
      </c>
      <c r="J12" s="38"/>
      <c r="K12" s="38">
        <v>10000000</v>
      </c>
      <c r="L12" s="38"/>
      <c r="M12" s="38">
        <v>607447801288</v>
      </c>
      <c r="N12" s="38"/>
      <c r="O12" s="38">
        <v>586440936966</v>
      </c>
      <c r="P12" s="38"/>
      <c r="Q12" s="38">
        <v>21006864322</v>
      </c>
      <c r="R12" s="38"/>
    </row>
    <row r="13" spans="1:18" ht="21.75" customHeight="1" x14ac:dyDescent="0.2">
      <c r="A13" s="6" t="s">
        <v>77</v>
      </c>
      <c r="C13" s="38">
        <v>1560000</v>
      </c>
      <c r="D13" s="38"/>
      <c r="E13" s="38">
        <v>36853668715</v>
      </c>
      <c r="F13" s="38"/>
      <c r="G13" s="38">
        <v>34566660481</v>
      </c>
      <c r="H13" s="38"/>
      <c r="I13" s="38">
        <v>2287008234</v>
      </c>
      <c r="J13" s="38"/>
      <c r="K13" s="38">
        <v>23012563</v>
      </c>
      <c r="L13" s="38"/>
      <c r="M13" s="38">
        <v>509093593858</v>
      </c>
      <c r="N13" s="38"/>
      <c r="O13" s="38">
        <v>504346044768</v>
      </c>
      <c r="P13" s="38"/>
      <c r="Q13" s="38">
        <v>4747549090</v>
      </c>
      <c r="R13" s="38"/>
    </row>
    <row r="14" spans="1:18" ht="21.75" customHeight="1" x14ac:dyDescent="0.2">
      <c r="A14" s="6" t="s">
        <v>83</v>
      </c>
      <c r="C14" s="38">
        <v>6595000</v>
      </c>
      <c r="D14" s="38"/>
      <c r="E14" s="38">
        <v>69010073599</v>
      </c>
      <c r="F14" s="38"/>
      <c r="G14" s="38">
        <v>65962365623</v>
      </c>
      <c r="H14" s="38"/>
      <c r="I14" s="38">
        <v>3047707976</v>
      </c>
      <c r="J14" s="38"/>
      <c r="K14" s="38">
        <v>6595000</v>
      </c>
      <c r="L14" s="38"/>
      <c r="M14" s="38">
        <v>69010073599</v>
      </c>
      <c r="N14" s="38"/>
      <c r="O14" s="38">
        <v>65962365623</v>
      </c>
      <c r="P14" s="38"/>
      <c r="Q14" s="38">
        <v>3047707976</v>
      </c>
      <c r="R14" s="38"/>
    </row>
    <row r="15" spans="1:18" ht="21.75" customHeight="1" x14ac:dyDescent="0.2">
      <c r="A15" s="6" t="s">
        <v>30</v>
      </c>
      <c r="C15" s="38">
        <v>0</v>
      </c>
      <c r="D15" s="38"/>
      <c r="E15" s="38">
        <v>0</v>
      </c>
      <c r="F15" s="38"/>
      <c r="G15" s="38">
        <v>0</v>
      </c>
      <c r="H15" s="38"/>
      <c r="I15" s="38">
        <v>0</v>
      </c>
      <c r="J15" s="38"/>
      <c r="K15" s="38">
        <v>1</v>
      </c>
      <c r="L15" s="38"/>
      <c r="M15" s="38">
        <v>4102</v>
      </c>
      <c r="N15" s="38"/>
      <c r="O15" s="38">
        <v>4418</v>
      </c>
      <c r="P15" s="38"/>
      <c r="Q15" s="38">
        <v>-316</v>
      </c>
      <c r="R15" s="38"/>
    </row>
    <row r="16" spans="1:18" ht="21.75" customHeight="1" x14ac:dyDescent="0.2">
      <c r="A16" s="6" t="s">
        <v>128</v>
      </c>
      <c r="C16" s="38">
        <v>0</v>
      </c>
      <c r="D16" s="38"/>
      <c r="E16" s="38">
        <v>0</v>
      </c>
      <c r="F16" s="38"/>
      <c r="G16" s="38">
        <v>0</v>
      </c>
      <c r="H16" s="38"/>
      <c r="I16" s="38">
        <v>0</v>
      </c>
      <c r="J16" s="38"/>
      <c r="K16" s="38">
        <v>2322984</v>
      </c>
      <c r="L16" s="38"/>
      <c r="M16" s="38">
        <v>50294786486</v>
      </c>
      <c r="N16" s="38"/>
      <c r="O16" s="38">
        <v>49999988916</v>
      </c>
      <c r="P16" s="38"/>
      <c r="Q16" s="38">
        <v>294797570</v>
      </c>
      <c r="R16" s="38"/>
    </row>
    <row r="17" spans="1:18" ht="21.75" customHeight="1" x14ac:dyDescent="0.2">
      <c r="A17" s="6" t="s">
        <v>127</v>
      </c>
      <c r="C17" s="38">
        <v>0</v>
      </c>
      <c r="D17" s="38"/>
      <c r="E17" s="38">
        <v>0</v>
      </c>
      <c r="F17" s="38"/>
      <c r="G17" s="38">
        <v>0</v>
      </c>
      <c r="H17" s="38"/>
      <c r="I17" s="38">
        <v>0</v>
      </c>
      <c r="J17" s="38"/>
      <c r="K17" s="38">
        <v>55537746</v>
      </c>
      <c r="L17" s="38"/>
      <c r="M17" s="38">
        <v>444609727151</v>
      </c>
      <c r="N17" s="38"/>
      <c r="O17" s="38">
        <v>443964298504</v>
      </c>
      <c r="P17" s="38"/>
      <c r="Q17" s="38">
        <v>645428647</v>
      </c>
      <c r="R17" s="38"/>
    </row>
    <row r="18" spans="1:18" ht="21.75" customHeight="1" x14ac:dyDescent="0.2">
      <c r="A18" s="6" t="s">
        <v>129</v>
      </c>
      <c r="C18" s="38">
        <v>0</v>
      </c>
      <c r="D18" s="38"/>
      <c r="E18" s="38">
        <v>0</v>
      </c>
      <c r="F18" s="38"/>
      <c r="G18" s="38">
        <v>0</v>
      </c>
      <c r="H18" s="38"/>
      <c r="I18" s="38">
        <v>0</v>
      </c>
      <c r="J18" s="38"/>
      <c r="K18" s="38">
        <v>3845000</v>
      </c>
      <c r="L18" s="38"/>
      <c r="M18" s="38">
        <v>38635004589</v>
      </c>
      <c r="N18" s="38"/>
      <c r="O18" s="38">
        <v>38846439926</v>
      </c>
      <c r="P18" s="38"/>
      <c r="Q18" s="38">
        <v>-211435337</v>
      </c>
      <c r="R18" s="38"/>
    </row>
    <row r="19" spans="1:18" ht="21.75" customHeight="1" x14ac:dyDescent="0.2">
      <c r="A19" s="6" t="s">
        <v>29</v>
      </c>
      <c r="C19" s="38">
        <v>0</v>
      </c>
      <c r="D19" s="38"/>
      <c r="E19" s="38">
        <v>0</v>
      </c>
      <c r="F19" s="38"/>
      <c r="G19" s="38">
        <v>0</v>
      </c>
      <c r="H19" s="38"/>
      <c r="I19" s="38">
        <v>0</v>
      </c>
      <c r="J19" s="38"/>
      <c r="K19" s="38">
        <v>67000</v>
      </c>
      <c r="L19" s="38"/>
      <c r="M19" s="38">
        <v>463287636</v>
      </c>
      <c r="N19" s="38"/>
      <c r="O19" s="38">
        <v>473259911</v>
      </c>
      <c r="P19" s="38"/>
      <c r="Q19" s="38">
        <v>-9972275</v>
      </c>
      <c r="R19" s="38"/>
    </row>
    <row r="20" spans="1:18" ht="21.75" customHeight="1" x14ac:dyDescent="0.2">
      <c r="A20" s="6" t="s">
        <v>130</v>
      </c>
      <c r="C20" s="38">
        <v>0</v>
      </c>
      <c r="D20" s="38"/>
      <c r="E20" s="38">
        <v>0</v>
      </c>
      <c r="F20" s="38"/>
      <c r="G20" s="38">
        <v>0</v>
      </c>
      <c r="H20" s="38"/>
      <c r="I20" s="38">
        <v>0</v>
      </c>
      <c r="J20" s="38"/>
      <c r="K20" s="38">
        <v>16000000</v>
      </c>
      <c r="L20" s="38"/>
      <c r="M20" s="38">
        <v>312002195700</v>
      </c>
      <c r="N20" s="38"/>
      <c r="O20" s="38">
        <v>309557946999</v>
      </c>
      <c r="P20" s="38"/>
      <c r="Q20" s="38">
        <v>2444248701</v>
      </c>
      <c r="R20" s="38"/>
    </row>
    <row r="21" spans="1:18" ht="21.75" customHeight="1" x14ac:dyDescent="0.2">
      <c r="A21" s="6" t="s">
        <v>84</v>
      </c>
      <c r="C21" s="38">
        <v>0</v>
      </c>
      <c r="D21" s="38"/>
      <c r="E21" s="38">
        <v>0</v>
      </c>
      <c r="F21" s="38"/>
      <c r="G21" s="38">
        <v>0</v>
      </c>
      <c r="H21" s="38"/>
      <c r="I21" s="38">
        <v>0</v>
      </c>
      <c r="J21" s="38"/>
      <c r="K21" s="38">
        <v>6020000</v>
      </c>
      <c r="L21" s="38"/>
      <c r="M21" s="38">
        <v>60329050199</v>
      </c>
      <c r="N21" s="38"/>
      <c r="O21" s="38">
        <v>60790599625</v>
      </c>
      <c r="P21" s="38"/>
      <c r="Q21" s="38">
        <v>-461549426</v>
      </c>
      <c r="R21" s="38"/>
    </row>
    <row r="22" spans="1:18" ht="21.75" customHeight="1" x14ac:dyDescent="0.2">
      <c r="A22" s="6" t="s">
        <v>79</v>
      </c>
      <c r="C22" s="38">
        <v>0</v>
      </c>
      <c r="D22" s="38"/>
      <c r="E22" s="38">
        <v>0</v>
      </c>
      <c r="F22" s="38"/>
      <c r="G22" s="38">
        <v>0</v>
      </c>
      <c r="H22" s="38"/>
      <c r="I22" s="38">
        <v>0</v>
      </c>
      <c r="J22" s="38"/>
      <c r="K22" s="38">
        <v>889000</v>
      </c>
      <c r="L22" s="38"/>
      <c r="M22" s="38">
        <v>10721996249</v>
      </c>
      <c r="N22" s="38"/>
      <c r="O22" s="38">
        <v>10560632746</v>
      </c>
      <c r="P22" s="38"/>
      <c r="Q22" s="38">
        <v>161363503</v>
      </c>
      <c r="R22" s="38"/>
    </row>
    <row r="23" spans="1:18" ht="21.75" customHeight="1" x14ac:dyDescent="0.2">
      <c r="A23" s="6" t="s">
        <v>24</v>
      </c>
      <c r="C23" s="38">
        <v>0</v>
      </c>
      <c r="D23" s="38"/>
      <c r="E23" s="38">
        <v>0</v>
      </c>
      <c r="F23" s="38"/>
      <c r="G23" s="38">
        <v>0</v>
      </c>
      <c r="H23" s="38"/>
      <c r="I23" s="38">
        <v>0</v>
      </c>
      <c r="J23" s="38"/>
      <c r="K23" s="38">
        <v>266673440</v>
      </c>
      <c r="L23" s="38"/>
      <c r="M23" s="38">
        <v>2150541997440</v>
      </c>
      <c r="N23" s="38"/>
      <c r="O23" s="38">
        <v>2123772152307</v>
      </c>
      <c r="P23" s="38"/>
      <c r="Q23" s="38">
        <v>26769845133</v>
      </c>
      <c r="R23" s="38"/>
    </row>
    <row r="24" spans="1:18" ht="21.75" customHeight="1" x14ac:dyDescent="0.2">
      <c r="A24" s="7" t="s">
        <v>20</v>
      </c>
      <c r="C24" s="38">
        <v>0</v>
      </c>
      <c r="D24" s="38"/>
      <c r="E24" s="38">
        <v>0</v>
      </c>
      <c r="F24" s="38"/>
      <c r="G24" s="38">
        <v>0</v>
      </c>
      <c r="H24" s="38"/>
      <c r="I24" s="38">
        <v>0</v>
      </c>
      <c r="J24" s="38"/>
      <c r="K24" s="38">
        <v>2835000</v>
      </c>
      <c r="L24" s="38"/>
      <c r="M24" s="38">
        <v>99575103163</v>
      </c>
      <c r="N24" s="38"/>
      <c r="O24" s="38">
        <v>100137825026</v>
      </c>
      <c r="P24" s="38"/>
      <c r="Q24" s="38">
        <v>-562721863</v>
      </c>
      <c r="R24" s="38"/>
    </row>
    <row r="25" spans="1:18" ht="21.75" customHeight="1" x14ac:dyDescent="0.2">
      <c r="A25" s="6" t="s">
        <v>163</v>
      </c>
      <c r="C25" s="38"/>
      <c r="D25" s="38"/>
      <c r="E25" s="38"/>
      <c r="F25" s="38"/>
      <c r="G25" s="38"/>
      <c r="H25" s="38"/>
      <c r="I25" s="38"/>
      <c r="J25" s="38"/>
      <c r="K25" s="38">
        <v>1000</v>
      </c>
      <c r="L25" s="38"/>
      <c r="M25" s="38">
        <v>3403468</v>
      </c>
      <c r="N25" s="38"/>
      <c r="O25" s="38">
        <v>3102941</v>
      </c>
      <c r="P25" s="38"/>
      <c r="Q25" s="38">
        <v>-300527</v>
      </c>
      <c r="R25" s="38"/>
    </row>
    <row r="26" spans="1:18" ht="21.75" customHeight="1" x14ac:dyDescent="0.2">
      <c r="A26" s="6" t="s">
        <v>155</v>
      </c>
      <c r="C26" s="38">
        <v>1000</v>
      </c>
      <c r="D26" s="38"/>
      <c r="E26" s="38">
        <v>1101122</v>
      </c>
      <c r="F26" s="38"/>
      <c r="G26" s="38">
        <v>2343501</v>
      </c>
      <c r="H26" s="38"/>
      <c r="I26" s="38">
        <v>1242379</v>
      </c>
      <c r="J26" s="38"/>
      <c r="K26" s="38">
        <v>51000</v>
      </c>
      <c r="L26" s="38"/>
      <c r="M26" s="38">
        <v>146249022</v>
      </c>
      <c r="N26" s="38"/>
      <c r="O26" s="38">
        <v>108374970</v>
      </c>
      <c r="P26" s="38"/>
      <c r="Q26" s="38">
        <v>-37874052</v>
      </c>
      <c r="R26" s="38"/>
    </row>
    <row r="27" spans="1:18" ht="21.75" customHeight="1" x14ac:dyDescent="0.2">
      <c r="A27" s="6" t="s">
        <v>154</v>
      </c>
      <c r="C27" s="38">
        <v>6619000</v>
      </c>
      <c r="D27" s="38"/>
      <c r="E27" s="38">
        <v>-57985868514</v>
      </c>
      <c r="F27" s="38"/>
      <c r="G27" s="38">
        <v>-19940133567</v>
      </c>
      <c r="H27" s="38"/>
      <c r="I27" s="38">
        <v>38045734947</v>
      </c>
      <c r="J27" s="38"/>
      <c r="K27" s="38">
        <v>6624000</v>
      </c>
      <c r="L27" s="38"/>
      <c r="M27" s="38">
        <v>-57977179662</v>
      </c>
      <c r="N27" s="38"/>
      <c r="O27" s="38">
        <v>-19930610478</v>
      </c>
      <c r="P27" s="38"/>
      <c r="Q27" s="38">
        <v>38046569184</v>
      </c>
      <c r="R27" s="38"/>
    </row>
    <row r="28" spans="1:18" ht="21.75" customHeight="1" x14ac:dyDescent="0.2">
      <c r="A28" s="6" t="s">
        <v>167</v>
      </c>
      <c r="C28" s="38"/>
      <c r="D28" s="38"/>
      <c r="E28" s="38"/>
      <c r="F28" s="38"/>
      <c r="G28" s="38"/>
      <c r="H28" s="38"/>
      <c r="I28" s="38"/>
      <c r="J28" s="38"/>
      <c r="K28" s="38">
        <v>1554000</v>
      </c>
      <c r="L28" s="38"/>
      <c r="M28" s="38">
        <v>1286450791</v>
      </c>
      <c r="N28" s="38"/>
      <c r="O28" s="38">
        <v>1510567400</v>
      </c>
      <c r="P28" s="38"/>
      <c r="Q28" s="38">
        <v>224116609</v>
      </c>
      <c r="R28" s="38"/>
    </row>
    <row r="29" spans="1:18" ht="21.75" customHeight="1" x14ac:dyDescent="0.2">
      <c r="A29" s="6" t="s">
        <v>164</v>
      </c>
      <c r="C29" s="38"/>
      <c r="D29" s="38"/>
      <c r="E29" s="38"/>
      <c r="F29" s="38"/>
      <c r="G29" s="38"/>
      <c r="H29" s="38"/>
      <c r="I29" s="38"/>
      <c r="J29" s="38"/>
      <c r="K29" s="38">
        <v>6556000</v>
      </c>
      <c r="L29" s="38"/>
      <c r="M29" s="38">
        <v>2560609160</v>
      </c>
      <c r="N29" s="38"/>
      <c r="O29" s="38">
        <v>3743980628</v>
      </c>
      <c r="P29" s="38"/>
      <c r="Q29" s="38">
        <v>1183371468</v>
      </c>
      <c r="R29" s="38"/>
    </row>
    <row r="30" spans="1:18" ht="21.75" customHeight="1" x14ac:dyDescent="0.2">
      <c r="A30" s="6" t="s">
        <v>162</v>
      </c>
      <c r="C30" s="38"/>
      <c r="D30" s="38"/>
      <c r="E30" s="38"/>
      <c r="F30" s="38"/>
      <c r="G30" s="38"/>
      <c r="H30" s="38"/>
      <c r="I30" s="38"/>
      <c r="J30" s="38"/>
      <c r="K30" s="38">
        <v>600000</v>
      </c>
      <c r="L30" s="38"/>
      <c r="M30" s="38">
        <v>48048960</v>
      </c>
      <c r="N30" s="38"/>
      <c r="O30" s="38">
        <v>60000000</v>
      </c>
      <c r="P30" s="38"/>
      <c r="Q30" s="38">
        <v>11951040</v>
      </c>
      <c r="R30" s="38"/>
    </row>
    <row r="31" spans="1:18" ht="21.75" customHeight="1" x14ac:dyDescent="0.2">
      <c r="A31" s="6" t="s">
        <v>165</v>
      </c>
      <c r="C31" s="38"/>
      <c r="D31" s="38"/>
      <c r="E31" s="38"/>
      <c r="F31" s="38"/>
      <c r="G31" s="38"/>
      <c r="H31" s="38"/>
      <c r="I31" s="38"/>
      <c r="J31" s="38"/>
      <c r="K31" s="38">
        <v>5970000</v>
      </c>
      <c r="L31" s="38"/>
      <c r="M31" s="38">
        <v>179282678</v>
      </c>
      <c r="N31" s="38"/>
      <c r="O31" s="38">
        <v>194818164</v>
      </c>
      <c r="P31" s="38"/>
      <c r="Q31" s="38">
        <v>15535486</v>
      </c>
      <c r="R31" s="38"/>
    </row>
    <row r="32" spans="1:18" ht="21.75" customHeight="1" x14ac:dyDescent="0.2">
      <c r="A32" s="6" t="s">
        <v>166</v>
      </c>
      <c r="C32" s="38"/>
      <c r="D32" s="38"/>
      <c r="E32" s="38"/>
      <c r="F32" s="38"/>
      <c r="G32" s="38"/>
      <c r="H32" s="38"/>
      <c r="I32" s="38"/>
      <c r="J32" s="38"/>
      <c r="K32" s="38">
        <v>115000</v>
      </c>
      <c r="L32" s="38"/>
      <c r="M32" s="38">
        <v>1841875</v>
      </c>
      <c r="N32" s="38"/>
      <c r="O32" s="38">
        <v>2021524</v>
      </c>
      <c r="P32" s="38"/>
      <c r="Q32" s="38">
        <v>179649</v>
      </c>
      <c r="R32" s="38"/>
    </row>
    <row r="33" spans="1:18" ht="21.75" customHeight="1" x14ac:dyDescent="0.2">
      <c r="A33" s="6" t="s">
        <v>171</v>
      </c>
      <c r="C33" s="38"/>
      <c r="D33" s="38"/>
      <c r="E33" s="38"/>
      <c r="F33" s="38"/>
      <c r="G33" s="38"/>
      <c r="H33" s="38"/>
      <c r="I33" s="38"/>
      <c r="J33" s="38"/>
      <c r="K33" s="38">
        <v>1000</v>
      </c>
      <c r="L33" s="38"/>
      <c r="M33" s="38">
        <v>392722</v>
      </c>
      <c r="N33" s="38"/>
      <c r="O33" s="38">
        <v>340000</v>
      </c>
      <c r="P33" s="38"/>
      <c r="Q33" s="38">
        <v>-52722</v>
      </c>
      <c r="R33" s="38"/>
    </row>
    <row r="34" spans="1:18" ht="21.75" customHeight="1" x14ac:dyDescent="0.2">
      <c r="A34" s="6" t="s">
        <v>172</v>
      </c>
      <c r="C34" s="38"/>
      <c r="D34" s="38"/>
      <c r="E34" s="38"/>
      <c r="F34" s="38"/>
      <c r="G34" s="38"/>
      <c r="H34" s="38"/>
      <c r="I34" s="38"/>
      <c r="J34" s="38"/>
      <c r="K34" s="38">
        <v>4850000</v>
      </c>
      <c r="L34" s="38"/>
      <c r="M34" s="38">
        <v>430438600</v>
      </c>
      <c r="N34" s="38"/>
      <c r="O34" s="38">
        <v>832000000</v>
      </c>
      <c r="P34" s="38"/>
      <c r="Q34" s="38">
        <v>401561400</v>
      </c>
      <c r="R34" s="38"/>
    </row>
    <row r="35" spans="1:18" ht="21.75" customHeight="1" x14ac:dyDescent="0.2">
      <c r="A35" s="6" t="s">
        <v>170</v>
      </c>
      <c r="C35" s="38"/>
      <c r="D35" s="38"/>
      <c r="E35" s="38"/>
      <c r="F35" s="38"/>
      <c r="G35" s="38"/>
      <c r="H35" s="38"/>
      <c r="I35" s="38"/>
      <c r="J35" s="38"/>
      <c r="K35" s="38">
        <v>2300000</v>
      </c>
      <c r="L35" s="38"/>
      <c r="M35" s="38">
        <v>0</v>
      </c>
      <c r="N35" s="38"/>
      <c r="O35" s="38">
        <v>59000000</v>
      </c>
      <c r="P35" s="38"/>
      <c r="Q35" s="38">
        <v>59000000</v>
      </c>
      <c r="R35" s="38"/>
    </row>
    <row r="36" spans="1:18" ht="21.75" customHeight="1" x14ac:dyDescent="0.2">
      <c r="A36" s="6" t="s">
        <v>168</v>
      </c>
      <c r="C36" s="38"/>
      <c r="D36" s="38"/>
      <c r="E36" s="38"/>
      <c r="F36" s="38"/>
      <c r="G36" s="38"/>
      <c r="H36" s="38"/>
      <c r="I36" s="38"/>
      <c r="J36" s="38"/>
      <c r="K36" s="38">
        <v>3780000</v>
      </c>
      <c r="L36" s="38"/>
      <c r="M36" s="38">
        <v>0</v>
      </c>
      <c r="N36" s="38"/>
      <c r="O36" s="38">
        <v>679699188</v>
      </c>
      <c r="P36" s="38"/>
      <c r="Q36" s="38">
        <v>679699188</v>
      </c>
      <c r="R36" s="38"/>
    </row>
    <row r="37" spans="1:18" ht="21.75" customHeight="1" x14ac:dyDescent="0.2">
      <c r="A37" s="6" t="s">
        <v>169</v>
      </c>
      <c r="C37" s="38"/>
      <c r="D37" s="38"/>
      <c r="E37" s="38"/>
      <c r="F37" s="38"/>
      <c r="G37" s="38"/>
      <c r="H37" s="38"/>
      <c r="I37" s="38"/>
      <c r="J37" s="38"/>
      <c r="K37" s="38">
        <v>3480000</v>
      </c>
      <c r="L37" s="38"/>
      <c r="M37" s="38">
        <v>0</v>
      </c>
      <c r="N37" s="38"/>
      <c r="O37" s="38">
        <v>154345205</v>
      </c>
      <c r="P37" s="38"/>
      <c r="Q37" s="38">
        <v>154345205</v>
      </c>
      <c r="R37" s="38"/>
    </row>
    <row r="38" spans="1:18" ht="21.75" customHeight="1" x14ac:dyDescent="0.2">
      <c r="A38" s="6" t="s">
        <v>159</v>
      </c>
      <c r="C38" s="38">
        <v>43581000</v>
      </c>
      <c r="D38" s="38"/>
      <c r="E38" s="38">
        <v>7251005</v>
      </c>
      <c r="F38" s="38"/>
      <c r="G38" s="38">
        <v>15160732748</v>
      </c>
      <c r="H38" s="38"/>
      <c r="I38" s="38">
        <v>15153481743</v>
      </c>
      <c r="J38" s="38"/>
      <c r="K38" s="38">
        <v>43616000</v>
      </c>
      <c r="L38" s="38"/>
      <c r="M38" s="38">
        <v>21265285</v>
      </c>
      <c r="N38" s="38"/>
      <c r="O38" s="38">
        <v>15174245508</v>
      </c>
      <c r="P38" s="38"/>
      <c r="Q38" s="38">
        <v>15152980223</v>
      </c>
      <c r="R38" s="38"/>
    </row>
    <row r="39" spans="1:18" ht="21.75" customHeight="1" x14ac:dyDescent="0.2">
      <c r="A39" s="6" t="s">
        <v>161</v>
      </c>
      <c r="C39" s="38">
        <v>32612000</v>
      </c>
      <c r="D39" s="38"/>
      <c r="E39" s="38">
        <f>C39*100</f>
        <v>3261200000</v>
      </c>
      <c r="F39" s="38"/>
      <c r="G39" s="38">
        <f>E39-I39</f>
        <v>-3140678731</v>
      </c>
      <c r="H39" s="38"/>
      <c r="I39" s="38">
        <v>6401878731</v>
      </c>
      <c r="J39" s="38"/>
      <c r="K39" s="38">
        <v>32612000</v>
      </c>
      <c r="L39" s="38"/>
      <c r="M39" s="38">
        <v>3261200000</v>
      </c>
      <c r="N39" s="38"/>
      <c r="O39" s="38">
        <v>-3140678731</v>
      </c>
      <c r="P39" s="38"/>
      <c r="Q39" s="38">
        <v>6401878731</v>
      </c>
      <c r="R39" s="38"/>
    </row>
    <row r="40" spans="1:18" ht="21.75" customHeight="1" x14ac:dyDescent="0.2">
      <c r="A40" s="6" t="s">
        <v>160</v>
      </c>
      <c r="C40" s="38">
        <v>18722000</v>
      </c>
      <c r="D40" s="38"/>
      <c r="E40" s="38">
        <f>C40*99</f>
        <v>1853478000</v>
      </c>
      <c r="F40" s="38"/>
      <c r="G40" s="38">
        <f>E40-I40</f>
        <v>-21375076</v>
      </c>
      <c r="H40" s="38"/>
      <c r="I40" s="38">
        <v>1874853076</v>
      </c>
      <c r="J40" s="38"/>
      <c r="K40" s="38">
        <v>23299000</v>
      </c>
      <c r="L40" s="38"/>
      <c r="M40" s="38">
        <f>K40*99</f>
        <v>2306601000</v>
      </c>
      <c r="N40" s="38"/>
      <c r="O40" s="38">
        <f>M40-Q40</f>
        <v>13150878</v>
      </c>
      <c r="P40" s="38"/>
      <c r="Q40" s="38">
        <v>2293450122</v>
      </c>
      <c r="R40" s="38"/>
    </row>
    <row r="41" spans="1:18" ht="21.75" customHeight="1" x14ac:dyDescent="0.2">
      <c r="A41" s="6" t="s">
        <v>158</v>
      </c>
      <c r="C41" s="38">
        <v>24528000</v>
      </c>
      <c r="D41" s="38"/>
      <c r="E41" s="38">
        <v>60781584</v>
      </c>
      <c r="F41" s="38"/>
      <c r="G41" s="38">
        <v>959178189</v>
      </c>
      <c r="H41" s="38"/>
      <c r="I41" s="38">
        <v>898396605</v>
      </c>
      <c r="J41" s="38"/>
      <c r="K41" s="38">
        <v>24528000</v>
      </c>
      <c r="L41" s="38"/>
      <c r="M41" s="38">
        <v>60781584</v>
      </c>
      <c r="N41" s="38"/>
      <c r="O41" s="38">
        <v>959178189</v>
      </c>
      <c r="P41" s="38"/>
      <c r="Q41" s="38">
        <v>898396605</v>
      </c>
      <c r="R41" s="38"/>
    </row>
    <row r="42" spans="1:18" ht="21.75" customHeight="1" x14ac:dyDescent="0.2">
      <c r="A42" s="6" t="s">
        <v>157</v>
      </c>
      <c r="C42" s="38">
        <v>2150000</v>
      </c>
      <c r="D42" s="38"/>
      <c r="E42" s="38">
        <f>C42*400</f>
        <v>860000000</v>
      </c>
      <c r="F42" s="38"/>
      <c r="G42" s="38">
        <f>E42-I42</f>
        <v>-528000000</v>
      </c>
      <c r="H42" s="38"/>
      <c r="I42" s="38">
        <v>1388000000</v>
      </c>
      <c r="J42" s="38"/>
      <c r="K42" s="38">
        <v>2150000</v>
      </c>
      <c r="L42" s="38"/>
      <c r="M42" s="38">
        <f>K42*400</f>
        <v>860000000</v>
      </c>
      <c r="N42" s="38"/>
      <c r="O42" s="38">
        <f>M42-Q42</f>
        <v>-528000000</v>
      </c>
      <c r="P42" s="38"/>
      <c r="Q42" s="38">
        <v>1388000000</v>
      </c>
      <c r="R42" s="38"/>
    </row>
    <row r="43" spans="1:18" ht="21.75" customHeight="1" x14ac:dyDescent="0.2">
      <c r="A43" s="6" t="s">
        <v>156</v>
      </c>
      <c r="C43" s="38">
        <v>12801000</v>
      </c>
      <c r="D43" s="38"/>
      <c r="E43" s="38">
        <v>530540600</v>
      </c>
      <c r="F43" s="38"/>
      <c r="G43" s="38">
        <v>5342220000</v>
      </c>
      <c r="H43" s="38"/>
      <c r="I43" s="38">
        <v>4811679400</v>
      </c>
      <c r="J43" s="38"/>
      <c r="K43" s="38">
        <v>12801000</v>
      </c>
      <c r="L43" s="38"/>
      <c r="M43" s="38">
        <v>530540600</v>
      </c>
      <c r="N43" s="38"/>
      <c r="O43" s="38">
        <v>5342220000</v>
      </c>
      <c r="P43" s="38"/>
      <c r="Q43" s="38">
        <v>4811679400</v>
      </c>
      <c r="R43" s="38"/>
    </row>
    <row r="44" spans="1:18" ht="21.75" customHeight="1" thickBot="1" x14ac:dyDescent="0.25">
      <c r="A44" s="8" t="s">
        <v>36</v>
      </c>
      <c r="C44" s="39">
        <f>SUM(C8:C43)</f>
        <v>202491471</v>
      </c>
      <c r="D44" s="38"/>
      <c r="E44" s="39">
        <f>SUM(E8:E43)</f>
        <v>1290267959284</v>
      </c>
      <c r="F44" s="38"/>
      <c r="G44" s="39">
        <f>SUM(G8:G43)</f>
        <v>1275859473933</v>
      </c>
      <c r="H44" s="38"/>
      <c r="I44" s="39">
        <f>SUM(I8:I43)</f>
        <v>132229555499</v>
      </c>
      <c r="J44" s="38"/>
      <c r="K44" s="39">
        <f>SUM(K8:K43)</f>
        <v>788292102</v>
      </c>
      <c r="L44" s="38"/>
      <c r="M44" s="39">
        <v>8823196764308</v>
      </c>
      <c r="N44" s="38"/>
      <c r="O44" s="39">
        <v>8659854391227</v>
      </c>
      <c r="P44" s="38"/>
      <c r="Q44" s="39">
        <f>SUM(Q8:R43)</f>
        <v>235026860090</v>
      </c>
      <c r="R44" s="38"/>
    </row>
    <row r="45" spans="1:18" ht="13.5" thickTop="1" x14ac:dyDescent="0.2"/>
    <row r="47" spans="1:18" x14ac:dyDescent="0.2">
      <c r="G47" s="21"/>
      <c r="I47" s="21"/>
    </row>
  </sheetData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6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49"/>
  <sheetViews>
    <sheetView rightToLeft="1" view="pageBreakPreview" topLeftCell="A13" zoomScale="60" zoomScaleNormal="100" workbookViewId="0">
      <selection activeCell="C47" activeCellId="7" sqref="Q47 O47 M47 K47 I47 G47 E47 C47"/>
    </sheetView>
  </sheetViews>
  <sheetFormatPr defaultRowHeight="12.75" x14ac:dyDescent="0.2"/>
  <cols>
    <col min="1" max="1" width="40.28515625" customWidth="1"/>
    <col min="2" max="2" width="1.28515625" customWidth="1"/>
    <col min="3" max="3" width="18.42578125" customWidth="1"/>
    <col min="4" max="4" width="1.28515625" customWidth="1"/>
    <col min="5" max="5" width="23" customWidth="1"/>
    <col min="6" max="6" width="1.28515625" customWidth="1"/>
    <col min="7" max="7" width="22.5703125" customWidth="1"/>
    <col min="8" max="8" width="1.28515625" customWidth="1"/>
    <col min="9" max="9" width="26.28515625" bestFit="1" customWidth="1"/>
    <col min="10" max="10" width="1.28515625" customWidth="1"/>
    <col min="11" max="11" width="19.140625" customWidth="1"/>
    <col min="12" max="12" width="1.28515625" customWidth="1"/>
    <col min="13" max="13" width="23" customWidth="1"/>
    <col min="14" max="14" width="1.28515625" customWidth="1"/>
    <col min="15" max="15" width="23.42578125" customWidth="1"/>
    <col min="16" max="16" width="1.28515625" customWidth="1"/>
    <col min="17" max="17" width="26.28515625" bestFit="1" customWidth="1"/>
    <col min="18" max="18" width="0.28515625" customWidth="1"/>
  </cols>
  <sheetData>
    <row r="1" spans="1:17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21.75" customHeight="1" x14ac:dyDescent="0.2">
      <c r="A2" s="44" t="s">
        <v>108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14.45" customHeight="1" x14ac:dyDescent="0.2"/>
    <row r="5" spans="1:17" ht="14.45" customHeight="1" x14ac:dyDescent="0.2">
      <c r="A5" s="45" t="s">
        <v>173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ht="14.45" customHeight="1" x14ac:dyDescent="0.2">
      <c r="A6" s="46" t="s">
        <v>111</v>
      </c>
      <c r="C6" s="46" t="s">
        <v>121</v>
      </c>
      <c r="D6" s="46"/>
      <c r="E6" s="46"/>
      <c r="F6" s="46"/>
      <c r="G6" s="46"/>
      <c r="H6" s="46"/>
      <c r="I6" s="46"/>
      <c r="K6" s="46" t="s">
        <v>122</v>
      </c>
      <c r="L6" s="46"/>
      <c r="M6" s="46"/>
      <c r="N6" s="46"/>
      <c r="O6" s="46"/>
      <c r="P6" s="46"/>
      <c r="Q6" s="46"/>
    </row>
    <row r="7" spans="1:17" ht="60" customHeight="1" x14ac:dyDescent="0.2">
      <c r="A7" s="46"/>
      <c r="C7" s="9" t="s">
        <v>13</v>
      </c>
      <c r="D7" s="3"/>
      <c r="E7" s="9" t="s">
        <v>15</v>
      </c>
      <c r="F7" s="3"/>
      <c r="G7" s="9" t="s">
        <v>152</v>
      </c>
      <c r="H7" s="3"/>
      <c r="I7" s="9" t="s">
        <v>174</v>
      </c>
      <c r="K7" s="9" t="s">
        <v>13</v>
      </c>
      <c r="L7" s="3"/>
      <c r="M7" s="9" t="s">
        <v>15</v>
      </c>
      <c r="N7" s="3"/>
      <c r="O7" s="9" t="s">
        <v>152</v>
      </c>
      <c r="P7" s="3"/>
      <c r="Q7" s="9" t="s">
        <v>174</v>
      </c>
    </row>
    <row r="8" spans="1:17" ht="21.75" customHeight="1" x14ac:dyDescent="0.2">
      <c r="A8" s="17" t="s">
        <v>30</v>
      </c>
      <c r="B8" s="12"/>
      <c r="C8" s="38">
        <v>90384512</v>
      </c>
      <c r="D8" s="38"/>
      <c r="E8" s="38">
        <v>400550660683</v>
      </c>
      <c r="F8" s="38"/>
      <c r="G8" s="38">
        <v>419065403736</v>
      </c>
      <c r="H8" s="38"/>
      <c r="I8" s="38">
        <v>-18514743052</v>
      </c>
      <c r="J8" s="38"/>
      <c r="K8" s="38">
        <v>90384512</v>
      </c>
      <c r="L8" s="38"/>
      <c r="M8" s="38">
        <v>400550660683</v>
      </c>
      <c r="N8" s="38"/>
      <c r="O8" s="38">
        <v>399272644287</v>
      </c>
      <c r="P8" s="38"/>
      <c r="Q8" s="38">
        <v>1278016396</v>
      </c>
    </row>
    <row r="9" spans="1:17" ht="21.75" customHeight="1" x14ac:dyDescent="0.2">
      <c r="A9" s="18" t="s">
        <v>31</v>
      </c>
      <c r="B9" s="12"/>
      <c r="C9" s="38">
        <v>2126663241</v>
      </c>
      <c r="D9" s="38"/>
      <c r="E9" s="38">
        <v>4993860395801</v>
      </c>
      <c r="F9" s="38"/>
      <c r="G9" s="38">
        <v>4735102254175</v>
      </c>
      <c r="H9" s="38"/>
      <c r="I9" s="38">
        <v>258758141626</v>
      </c>
      <c r="J9" s="38"/>
      <c r="K9" s="38">
        <v>2126663241</v>
      </c>
      <c r="L9" s="38"/>
      <c r="M9" s="38">
        <v>4993860395801</v>
      </c>
      <c r="N9" s="38"/>
      <c r="O9" s="38">
        <v>5354100845296</v>
      </c>
      <c r="P9" s="38"/>
      <c r="Q9" s="38">
        <v>-360240449494</v>
      </c>
    </row>
    <row r="10" spans="1:17" ht="21.75" customHeight="1" x14ac:dyDescent="0.2">
      <c r="A10" s="18" t="s">
        <v>76</v>
      </c>
      <c r="B10" s="12"/>
      <c r="C10" s="38">
        <v>70787291</v>
      </c>
      <c r="D10" s="38"/>
      <c r="E10" s="38">
        <v>2609933475907</v>
      </c>
      <c r="F10" s="38"/>
      <c r="G10" s="38">
        <v>2566294678063</v>
      </c>
      <c r="H10" s="38"/>
      <c r="I10" s="38">
        <v>43638797844</v>
      </c>
      <c r="J10" s="38"/>
      <c r="K10" s="38">
        <v>70787291</v>
      </c>
      <c r="L10" s="38"/>
      <c r="M10" s="38">
        <v>2609933475907</v>
      </c>
      <c r="N10" s="38"/>
      <c r="O10" s="38">
        <v>2407596755445</v>
      </c>
      <c r="P10" s="38"/>
      <c r="Q10" s="38">
        <v>202336720462</v>
      </c>
    </row>
    <row r="11" spans="1:17" ht="21.75" customHeight="1" x14ac:dyDescent="0.2">
      <c r="A11" s="18" t="s">
        <v>27</v>
      </c>
      <c r="B11" s="12"/>
      <c r="C11" s="38">
        <v>9822696</v>
      </c>
      <c r="D11" s="38"/>
      <c r="E11" s="38">
        <v>120432881315</v>
      </c>
      <c r="F11" s="38"/>
      <c r="G11" s="38">
        <v>126767957089</v>
      </c>
      <c r="H11" s="38"/>
      <c r="I11" s="38">
        <v>-6335075773</v>
      </c>
      <c r="J11" s="38"/>
      <c r="K11" s="38">
        <v>9822696</v>
      </c>
      <c r="L11" s="38"/>
      <c r="M11" s="38">
        <v>120432881315</v>
      </c>
      <c r="N11" s="38"/>
      <c r="O11" s="38">
        <v>139284624384</v>
      </c>
      <c r="P11" s="38"/>
      <c r="Q11" s="38">
        <v>-18851743068</v>
      </c>
    </row>
    <row r="12" spans="1:17" ht="21.75" customHeight="1" x14ac:dyDescent="0.2">
      <c r="A12" s="18" t="s">
        <v>81</v>
      </c>
      <c r="B12" s="12"/>
      <c r="C12" s="38">
        <v>5144980</v>
      </c>
      <c r="D12" s="38"/>
      <c r="E12" s="38">
        <v>52499820317</v>
      </c>
      <c r="F12" s="38"/>
      <c r="G12" s="38">
        <v>52089782381</v>
      </c>
      <c r="H12" s="38"/>
      <c r="I12" s="38">
        <v>410037936</v>
      </c>
      <c r="J12" s="38"/>
      <c r="K12" s="38">
        <v>5144980</v>
      </c>
      <c r="L12" s="38"/>
      <c r="M12" s="38">
        <v>52499820317</v>
      </c>
      <c r="N12" s="38"/>
      <c r="O12" s="38">
        <v>51731425272</v>
      </c>
      <c r="P12" s="38"/>
      <c r="Q12" s="38">
        <v>768395045</v>
      </c>
    </row>
    <row r="13" spans="1:17" ht="21.75" customHeight="1" x14ac:dyDescent="0.2">
      <c r="A13" s="18" t="s">
        <v>34</v>
      </c>
      <c r="B13" s="12"/>
      <c r="C13" s="38">
        <v>5513113</v>
      </c>
      <c r="D13" s="38"/>
      <c r="E13" s="38">
        <v>108195248390</v>
      </c>
      <c r="F13" s="38"/>
      <c r="G13" s="38">
        <v>108155110943</v>
      </c>
      <c r="H13" s="38"/>
      <c r="I13" s="38">
        <v>40137447</v>
      </c>
      <c r="J13" s="38"/>
      <c r="K13" s="38">
        <v>5513113</v>
      </c>
      <c r="L13" s="38"/>
      <c r="M13" s="38">
        <v>108195248390</v>
      </c>
      <c r="N13" s="38"/>
      <c r="O13" s="38">
        <v>108155110943</v>
      </c>
      <c r="P13" s="38"/>
      <c r="Q13" s="38">
        <v>40137447</v>
      </c>
    </row>
    <row r="14" spans="1:17" ht="21.75" customHeight="1" x14ac:dyDescent="0.2">
      <c r="A14" s="18" t="s">
        <v>21</v>
      </c>
      <c r="B14" s="12"/>
      <c r="C14" s="38">
        <v>24655853</v>
      </c>
      <c r="D14" s="38"/>
      <c r="E14" s="38">
        <v>160633986877</v>
      </c>
      <c r="F14" s="38"/>
      <c r="G14" s="38">
        <v>191436384791</v>
      </c>
      <c r="H14" s="38"/>
      <c r="I14" s="38">
        <v>-30802397913</v>
      </c>
      <c r="J14" s="38"/>
      <c r="K14" s="38">
        <v>24655853</v>
      </c>
      <c r="L14" s="38"/>
      <c r="M14" s="38">
        <v>160633986877</v>
      </c>
      <c r="N14" s="38"/>
      <c r="O14" s="38">
        <v>190290104546</v>
      </c>
      <c r="P14" s="38"/>
      <c r="Q14" s="38">
        <v>-29656117668</v>
      </c>
    </row>
    <row r="15" spans="1:17" ht="21.75" customHeight="1" x14ac:dyDescent="0.2">
      <c r="A15" s="18" t="s">
        <v>25</v>
      </c>
      <c r="B15" s="12"/>
      <c r="C15" s="38">
        <v>31857553</v>
      </c>
      <c r="D15" s="38"/>
      <c r="E15" s="38">
        <v>119788863160</v>
      </c>
      <c r="F15" s="38"/>
      <c r="G15" s="38">
        <v>137139474315</v>
      </c>
      <c r="H15" s="38"/>
      <c r="I15" s="38">
        <v>-17350611154</v>
      </c>
      <c r="J15" s="38"/>
      <c r="K15" s="38">
        <v>31857553</v>
      </c>
      <c r="L15" s="38"/>
      <c r="M15" s="38">
        <v>119788863160</v>
      </c>
      <c r="N15" s="38"/>
      <c r="O15" s="38">
        <v>141789734631</v>
      </c>
      <c r="P15" s="38"/>
      <c r="Q15" s="38">
        <v>-22000871470</v>
      </c>
    </row>
    <row r="16" spans="1:17" ht="21.75" customHeight="1" x14ac:dyDescent="0.2">
      <c r="A16" s="18" t="s">
        <v>29</v>
      </c>
      <c r="B16" s="12"/>
      <c r="C16" s="38">
        <v>23285438</v>
      </c>
      <c r="D16" s="38"/>
      <c r="E16" s="38">
        <v>138443059349</v>
      </c>
      <c r="F16" s="38"/>
      <c r="G16" s="38">
        <v>145557936436</v>
      </c>
      <c r="H16" s="38"/>
      <c r="I16" s="38">
        <v>-7114877086</v>
      </c>
      <c r="J16" s="38"/>
      <c r="K16" s="38">
        <v>23285438</v>
      </c>
      <c r="L16" s="38"/>
      <c r="M16" s="38">
        <v>138443059349</v>
      </c>
      <c r="N16" s="38"/>
      <c r="O16" s="38">
        <v>159536666226</v>
      </c>
      <c r="P16" s="38"/>
      <c r="Q16" s="38">
        <v>-21093606876</v>
      </c>
    </row>
    <row r="17" spans="1:17" ht="21.75" customHeight="1" x14ac:dyDescent="0.2">
      <c r="A17" s="18" t="s">
        <v>84</v>
      </c>
      <c r="B17" s="12"/>
      <c r="C17" s="38">
        <v>61139000</v>
      </c>
      <c r="D17" s="38"/>
      <c r="E17" s="38">
        <v>618243903528</v>
      </c>
      <c r="F17" s="38"/>
      <c r="G17" s="38">
        <v>613720081823</v>
      </c>
      <c r="H17" s="38"/>
      <c r="I17" s="38">
        <v>4523821705</v>
      </c>
      <c r="J17" s="38"/>
      <c r="K17" s="38">
        <v>61139000</v>
      </c>
      <c r="L17" s="38"/>
      <c r="M17" s="38">
        <v>618243903528</v>
      </c>
      <c r="N17" s="38"/>
      <c r="O17" s="38">
        <v>613720081823</v>
      </c>
      <c r="P17" s="38"/>
      <c r="Q17" s="38">
        <v>4523821705</v>
      </c>
    </row>
    <row r="18" spans="1:17" ht="21.75" customHeight="1" x14ac:dyDescent="0.2">
      <c r="A18" s="18" t="s">
        <v>28</v>
      </c>
      <c r="B18" s="12"/>
      <c r="C18" s="38">
        <v>518783790</v>
      </c>
      <c r="D18" s="38"/>
      <c r="E18" s="38">
        <v>7060465185032</v>
      </c>
      <c r="F18" s="38"/>
      <c r="G18" s="38">
        <v>7337102350634</v>
      </c>
      <c r="H18" s="38"/>
      <c r="I18" s="38">
        <v>-276637165601</v>
      </c>
      <c r="J18" s="38"/>
      <c r="K18" s="38">
        <v>518783790</v>
      </c>
      <c r="L18" s="38"/>
      <c r="M18" s="38">
        <v>7060465185032</v>
      </c>
      <c r="N18" s="38"/>
      <c r="O18" s="38">
        <v>7075808940201</v>
      </c>
      <c r="P18" s="38"/>
      <c r="Q18" s="38">
        <v>-15343755168</v>
      </c>
    </row>
    <row r="19" spans="1:17" ht="21.75" customHeight="1" x14ac:dyDescent="0.2">
      <c r="A19" s="18" t="s">
        <v>32</v>
      </c>
      <c r="B19" s="12"/>
      <c r="C19" s="38">
        <v>1271960320</v>
      </c>
      <c r="D19" s="38"/>
      <c r="E19" s="38">
        <v>4452290686439</v>
      </c>
      <c r="F19" s="38"/>
      <c r="G19" s="38">
        <v>4552524499218</v>
      </c>
      <c r="H19" s="38"/>
      <c r="I19" s="38">
        <v>-100233812778</v>
      </c>
      <c r="J19" s="38"/>
      <c r="K19" s="38">
        <v>1271960320</v>
      </c>
      <c r="L19" s="38"/>
      <c r="M19" s="38">
        <v>4452290686439</v>
      </c>
      <c r="N19" s="38"/>
      <c r="O19" s="38">
        <v>6020605267331</v>
      </c>
      <c r="P19" s="38"/>
      <c r="Q19" s="38">
        <v>-1568314580891</v>
      </c>
    </row>
    <row r="20" spans="1:17" ht="21.75" customHeight="1" x14ac:dyDescent="0.2">
      <c r="A20" s="18" t="s">
        <v>23</v>
      </c>
      <c r="B20" s="12"/>
      <c r="C20" s="38">
        <v>6003572</v>
      </c>
      <c r="D20" s="38"/>
      <c r="E20" s="38">
        <v>94784346707</v>
      </c>
      <c r="F20" s="38"/>
      <c r="G20" s="38">
        <v>112581462730</v>
      </c>
      <c r="H20" s="38"/>
      <c r="I20" s="38">
        <v>-17797116022</v>
      </c>
      <c r="J20" s="38"/>
      <c r="K20" s="38">
        <v>6003572</v>
      </c>
      <c r="L20" s="38"/>
      <c r="M20" s="38">
        <v>94784346707</v>
      </c>
      <c r="N20" s="38"/>
      <c r="O20" s="38">
        <v>145229392545</v>
      </c>
      <c r="P20" s="38"/>
      <c r="Q20" s="38">
        <v>-50445045837</v>
      </c>
    </row>
    <row r="21" spans="1:17" ht="21.75" customHeight="1" x14ac:dyDescent="0.2">
      <c r="A21" s="18" t="s">
        <v>77</v>
      </c>
      <c r="B21" s="12"/>
      <c r="C21" s="38">
        <v>10735587</v>
      </c>
      <c r="D21" s="38"/>
      <c r="E21" s="38">
        <v>256231880376</v>
      </c>
      <c r="F21" s="38"/>
      <c r="G21" s="38">
        <v>255234553573</v>
      </c>
      <c r="H21" s="38"/>
      <c r="I21" s="38">
        <v>997326803</v>
      </c>
      <c r="J21" s="38"/>
      <c r="K21" s="38">
        <v>10735587</v>
      </c>
      <c r="L21" s="38"/>
      <c r="M21" s="38">
        <v>256231880376</v>
      </c>
      <c r="N21" s="38"/>
      <c r="O21" s="38">
        <v>250772078525</v>
      </c>
      <c r="P21" s="38"/>
      <c r="Q21" s="38">
        <v>5459801851</v>
      </c>
    </row>
    <row r="22" spans="1:17" ht="21.75" customHeight="1" x14ac:dyDescent="0.2">
      <c r="A22" s="18" t="s">
        <v>19</v>
      </c>
      <c r="B22" s="12"/>
      <c r="C22" s="38">
        <v>196570842</v>
      </c>
      <c r="D22" s="38"/>
      <c r="E22" s="38">
        <v>912770469599</v>
      </c>
      <c r="F22" s="38"/>
      <c r="G22" s="38">
        <v>890520906911</v>
      </c>
      <c r="H22" s="38"/>
      <c r="I22" s="38">
        <v>22249562688</v>
      </c>
      <c r="J22" s="38"/>
      <c r="K22" s="38">
        <v>196570842</v>
      </c>
      <c r="L22" s="38"/>
      <c r="M22" s="38">
        <v>912770469599</v>
      </c>
      <c r="N22" s="38"/>
      <c r="O22" s="38">
        <v>844001355178</v>
      </c>
      <c r="P22" s="38"/>
      <c r="Q22" s="38">
        <v>68769114421</v>
      </c>
    </row>
    <row r="23" spans="1:17" ht="21.75" customHeight="1" x14ac:dyDescent="0.2">
      <c r="A23" s="18" t="s">
        <v>83</v>
      </c>
      <c r="B23" s="12"/>
      <c r="C23" s="38">
        <v>8001675</v>
      </c>
      <c r="D23" s="38"/>
      <c r="E23" s="38">
        <v>84633848002</v>
      </c>
      <c r="F23" s="38"/>
      <c r="G23" s="38">
        <v>83844409214</v>
      </c>
      <c r="H23" s="38"/>
      <c r="I23" s="38">
        <v>789438788</v>
      </c>
      <c r="J23" s="38"/>
      <c r="K23" s="38">
        <v>8001675</v>
      </c>
      <c r="L23" s="38"/>
      <c r="M23" s="38">
        <v>84633848002</v>
      </c>
      <c r="N23" s="38"/>
      <c r="O23" s="38">
        <v>80031753140</v>
      </c>
      <c r="P23" s="38"/>
      <c r="Q23" s="38">
        <v>4602094862</v>
      </c>
    </row>
    <row r="24" spans="1:17" ht="21.75" customHeight="1" x14ac:dyDescent="0.2">
      <c r="A24" s="18" t="s">
        <v>79</v>
      </c>
      <c r="B24" s="12"/>
      <c r="C24" s="38">
        <v>7529000</v>
      </c>
      <c r="D24" s="38"/>
      <c r="E24" s="38">
        <v>95848781983</v>
      </c>
      <c r="F24" s="38"/>
      <c r="G24" s="38">
        <v>93620615842</v>
      </c>
      <c r="H24" s="38"/>
      <c r="I24" s="38">
        <v>2228166141</v>
      </c>
      <c r="J24" s="38"/>
      <c r="K24" s="38">
        <v>7529000</v>
      </c>
      <c r="L24" s="38"/>
      <c r="M24" s="38">
        <v>95848781983</v>
      </c>
      <c r="N24" s="38"/>
      <c r="O24" s="38">
        <v>89438699597</v>
      </c>
      <c r="P24" s="38"/>
      <c r="Q24" s="38">
        <v>6410082386</v>
      </c>
    </row>
    <row r="25" spans="1:17" ht="21.75" customHeight="1" x14ac:dyDescent="0.2">
      <c r="A25" s="18" t="s">
        <v>26</v>
      </c>
      <c r="B25" s="12"/>
      <c r="C25" s="38">
        <v>25726590</v>
      </c>
      <c r="D25" s="38"/>
      <c r="E25" s="38">
        <v>58149319484</v>
      </c>
      <c r="F25" s="38"/>
      <c r="G25" s="38">
        <v>59306136185</v>
      </c>
      <c r="H25" s="38"/>
      <c r="I25" s="38">
        <v>-1156816700</v>
      </c>
      <c r="J25" s="38"/>
      <c r="K25" s="38">
        <v>25726590</v>
      </c>
      <c r="L25" s="38"/>
      <c r="M25" s="38">
        <v>58149319484</v>
      </c>
      <c r="N25" s="38"/>
      <c r="O25" s="38">
        <v>62082496266</v>
      </c>
      <c r="P25" s="38"/>
      <c r="Q25" s="38">
        <v>-3933176781</v>
      </c>
    </row>
    <row r="26" spans="1:17" ht="21.75" customHeight="1" x14ac:dyDescent="0.2">
      <c r="A26" s="18" t="s">
        <v>33</v>
      </c>
      <c r="B26" s="12"/>
      <c r="C26" s="38">
        <v>1092556</v>
      </c>
      <c r="D26" s="38"/>
      <c r="E26" s="38">
        <v>16867161407</v>
      </c>
      <c r="F26" s="38"/>
      <c r="G26" s="38">
        <v>18353807971</v>
      </c>
      <c r="H26" s="38"/>
      <c r="I26" s="38">
        <v>-1486646563</v>
      </c>
      <c r="J26" s="38"/>
      <c r="K26" s="38">
        <v>1092556</v>
      </c>
      <c r="L26" s="38"/>
      <c r="M26" s="38">
        <v>16867161407</v>
      </c>
      <c r="N26" s="38"/>
      <c r="O26" s="38">
        <v>15402050709</v>
      </c>
      <c r="P26" s="38"/>
      <c r="Q26" s="38">
        <v>1465110698</v>
      </c>
    </row>
    <row r="27" spans="1:17" ht="21.75" customHeight="1" x14ac:dyDescent="0.2">
      <c r="A27" s="18" t="s">
        <v>22</v>
      </c>
      <c r="B27" s="12"/>
      <c r="C27" s="38">
        <v>589908942</v>
      </c>
      <c r="D27" s="38"/>
      <c r="E27" s="38">
        <v>4798209375201</v>
      </c>
      <c r="F27" s="38"/>
      <c r="G27" s="38">
        <v>4898071758739</v>
      </c>
      <c r="H27" s="38"/>
      <c r="I27" s="38">
        <v>-99862383537</v>
      </c>
      <c r="J27" s="38"/>
      <c r="K27" s="38">
        <v>589908942</v>
      </c>
      <c r="L27" s="38"/>
      <c r="M27" s="38">
        <v>4798209375201</v>
      </c>
      <c r="N27" s="38"/>
      <c r="O27" s="38">
        <v>5203390450998</v>
      </c>
      <c r="P27" s="38"/>
      <c r="Q27" s="38">
        <v>-405181075796</v>
      </c>
    </row>
    <row r="28" spans="1:17" ht="21.75" customHeight="1" x14ac:dyDescent="0.2">
      <c r="A28" s="18" t="s">
        <v>24</v>
      </c>
      <c r="B28" s="12"/>
      <c r="C28" s="38">
        <v>3776969254</v>
      </c>
      <c r="D28" s="38"/>
      <c r="E28" s="38">
        <v>29702157220477</v>
      </c>
      <c r="F28" s="38"/>
      <c r="G28" s="38">
        <v>34833285031408</v>
      </c>
      <c r="H28" s="38"/>
      <c r="I28" s="38">
        <v>-5131127810930</v>
      </c>
      <c r="J28" s="38"/>
      <c r="K28" s="38">
        <v>3776969254</v>
      </c>
      <c r="L28" s="38"/>
      <c r="M28" s="38">
        <v>29702157220477</v>
      </c>
      <c r="N28" s="38"/>
      <c r="O28" s="38">
        <v>30086658138671</v>
      </c>
      <c r="P28" s="38"/>
      <c r="Q28" s="38">
        <v>-384500918193</v>
      </c>
    </row>
    <row r="29" spans="1:17" ht="21.75" customHeight="1" x14ac:dyDescent="0.2">
      <c r="A29" s="18" t="s">
        <v>20</v>
      </c>
      <c r="B29" s="12"/>
      <c r="C29" s="38">
        <v>17540273</v>
      </c>
      <c r="D29" s="38"/>
      <c r="E29" s="38">
        <v>576636404713</v>
      </c>
      <c r="F29" s="38"/>
      <c r="G29" s="38">
        <v>594636948918</v>
      </c>
      <c r="H29" s="38"/>
      <c r="I29" s="38">
        <v>-18000544204</v>
      </c>
      <c r="J29" s="38"/>
      <c r="K29" s="38">
        <v>17540273</v>
      </c>
      <c r="L29" s="38"/>
      <c r="M29" s="38">
        <v>576636404713</v>
      </c>
      <c r="N29" s="38"/>
      <c r="O29" s="38">
        <v>619207144009</v>
      </c>
      <c r="P29" s="38"/>
      <c r="Q29" s="38">
        <v>-42570739295</v>
      </c>
    </row>
    <row r="30" spans="1:17" ht="21.75" customHeight="1" x14ac:dyDescent="0.2">
      <c r="A30" s="18" t="s">
        <v>155</v>
      </c>
      <c r="B30" s="12"/>
      <c r="C30" s="38">
        <v>1250000</v>
      </c>
      <c r="D30" s="38"/>
      <c r="E30" s="38">
        <v>1373583750</v>
      </c>
      <c r="F30" s="38"/>
      <c r="G30" s="38">
        <v>274790757</v>
      </c>
      <c r="H30" s="38"/>
      <c r="I30" s="38">
        <v>1648374507</v>
      </c>
      <c r="J30" s="38"/>
      <c r="K30" s="38">
        <v>1250000</v>
      </c>
      <c r="L30" s="38"/>
      <c r="M30" s="38">
        <v>1373583750</v>
      </c>
      <c r="N30" s="38"/>
      <c r="O30" s="38">
        <v>182207530</v>
      </c>
      <c r="P30" s="38"/>
      <c r="Q30" s="38">
        <v>1555791280</v>
      </c>
    </row>
    <row r="31" spans="1:17" ht="21.75" customHeight="1" x14ac:dyDescent="0.2">
      <c r="A31" s="18" t="s">
        <v>154</v>
      </c>
      <c r="B31" s="12"/>
      <c r="C31" s="38">
        <v>22505000</v>
      </c>
      <c r="D31" s="38"/>
      <c r="E31" s="38">
        <v>25134674592</v>
      </c>
      <c r="F31" s="38"/>
      <c r="G31" s="38">
        <v>-33614532393</v>
      </c>
      <c r="H31" s="38"/>
      <c r="I31" s="38">
        <v>-8479857801</v>
      </c>
      <c r="J31" s="38"/>
      <c r="K31" s="38">
        <v>22505000</v>
      </c>
      <c r="L31" s="38"/>
      <c r="M31" s="38">
        <v>25134674592</v>
      </c>
      <c r="N31" s="38"/>
      <c r="O31" s="38">
        <v>-7329359792</v>
      </c>
      <c r="P31" s="38"/>
      <c r="Q31" s="38">
        <v>17805314800</v>
      </c>
    </row>
    <row r="32" spans="1:17" ht="21.75" customHeight="1" x14ac:dyDescent="0.2">
      <c r="A32" s="18" t="s">
        <v>167</v>
      </c>
      <c r="B32" s="12"/>
      <c r="C32" s="38">
        <v>29407000</v>
      </c>
      <c r="D32" s="38"/>
      <c r="E32" s="38">
        <v>10281848776</v>
      </c>
      <c r="F32" s="38"/>
      <c r="G32" s="38">
        <v>2204717671</v>
      </c>
      <c r="H32" s="38"/>
      <c r="I32" s="38">
        <v>12486566447</v>
      </c>
      <c r="J32" s="38"/>
      <c r="K32" s="38">
        <v>29407000</v>
      </c>
      <c r="L32" s="38"/>
      <c r="M32" s="38">
        <v>10281848776</v>
      </c>
      <c r="N32" s="38"/>
      <c r="O32" s="38">
        <v>7400581047</v>
      </c>
      <c r="P32" s="38"/>
      <c r="Q32" s="38">
        <v>17682429823</v>
      </c>
    </row>
    <row r="33" spans="1:17" ht="21.75" customHeight="1" x14ac:dyDescent="0.2">
      <c r="A33" s="18" t="s">
        <v>175</v>
      </c>
      <c r="B33" s="12"/>
      <c r="C33" s="38">
        <v>5000000</v>
      </c>
      <c r="D33" s="38"/>
      <c r="E33" s="38">
        <v>20728627500</v>
      </c>
      <c r="F33" s="38"/>
      <c r="G33" s="38">
        <v>-20728627500</v>
      </c>
      <c r="H33" s="38"/>
      <c r="I33" s="38">
        <v>0</v>
      </c>
      <c r="J33" s="38"/>
      <c r="K33" s="38">
        <v>5000000</v>
      </c>
      <c r="L33" s="38"/>
      <c r="M33" s="38">
        <v>20728627500</v>
      </c>
      <c r="N33" s="38"/>
      <c r="O33" s="38">
        <v>-21157255000</v>
      </c>
      <c r="P33" s="38"/>
      <c r="Q33" s="38">
        <v>-428627500</v>
      </c>
    </row>
    <row r="34" spans="1:17" ht="21.75" customHeight="1" x14ac:dyDescent="0.2">
      <c r="A34" s="18" t="s">
        <v>165</v>
      </c>
      <c r="B34" s="12"/>
      <c r="C34" s="38">
        <v>488000</v>
      </c>
      <c r="D34" s="38"/>
      <c r="E34" s="38">
        <v>7312460</v>
      </c>
      <c r="F34" s="38"/>
      <c r="G34" s="38">
        <v>-4874972</v>
      </c>
      <c r="H34" s="38"/>
      <c r="I34" s="38">
        <v>2437488</v>
      </c>
      <c r="J34" s="38"/>
      <c r="K34" s="38">
        <v>488000</v>
      </c>
      <c r="L34" s="38"/>
      <c r="M34" s="38">
        <v>7312460</v>
      </c>
      <c r="N34" s="38"/>
      <c r="O34" s="38">
        <v>1299916</v>
      </c>
      <c r="P34" s="38"/>
      <c r="Q34" s="38">
        <v>8612376</v>
      </c>
    </row>
    <row r="35" spans="1:17" ht="21.75" customHeight="1" x14ac:dyDescent="0.2">
      <c r="A35" s="18" t="s">
        <v>166</v>
      </c>
      <c r="B35" s="12"/>
      <c r="C35" s="38">
        <v>1000000</v>
      </c>
      <c r="D35" s="38"/>
      <c r="E35" s="38">
        <v>15983520</v>
      </c>
      <c r="F35" s="38"/>
      <c r="G35" s="38">
        <v>-15983520</v>
      </c>
      <c r="H35" s="38"/>
      <c r="I35" s="38">
        <v>0</v>
      </c>
      <c r="J35" s="38"/>
      <c r="K35" s="38">
        <v>1000000</v>
      </c>
      <c r="L35" s="38"/>
      <c r="M35" s="38">
        <v>15983520</v>
      </c>
      <c r="N35" s="38"/>
      <c r="O35" s="38">
        <v>-14388564</v>
      </c>
      <c r="P35" s="38"/>
      <c r="Q35" s="38">
        <v>1594956</v>
      </c>
    </row>
    <row r="36" spans="1:17" ht="21.75" customHeight="1" x14ac:dyDescent="0.2">
      <c r="A36" s="18" t="s">
        <v>164</v>
      </c>
      <c r="B36" s="12"/>
      <c r="C36" s="38">
        <v>4762000</v>
      </c>
      <c r="D36" s="38"/>
      <c r="E36" s="38">
        <v>1165488309</v>
      </c>
      <c r="F36" s="38"/>
      <c r="G36" s="38">
        <v>-990459118</v>
      </c>
      <c r="H36" s="38"/>
      <c r="I36" s="38">
        <v>175029191</v>
      </c>
      <c r="J36" s="38"/>
      <c r="K36" s="38">
        <v>4762000</v>
      </c>
      <c r="L36" s="38"/>
      <c r="M36" s="38">
        <v>1165488309</v>
      </c>
      <c r="N36" s="38"/>
      <c r="O36" s="38">
        <v>264757754</v>
      </c>
      <c r="P36" s="38"/>
      <c r="Q36" s="38">
        <v>1430246063</v>
      </c>
    </row>
    <row r="37" spans="1:17" ht="21.75" customHeight="1" x14ac:dyDescent="0.2">
      <c r="A37" s="18" t="s">
        <v>163</v>
      </c>
      <c r="B37" s="12"/>
      <c r="C37" s="38">
        <v>7109000</v>
      </c>
      <c r="D37" s="38"/>
      <c r="E37" s="38">
        <v>28470626019</v>
      </c>
      <c r="F37" s="38"/>
      <c r="G37" s="38">
        <v>-28470626019</v>
      </c>
      <c r="H37" s="38"/>
      <c r="I37" s="38">
        <v>0</v>
      </c>
      <c r="J37" s="38"/>
      <c r="K37" s="38">
        <v>7109000</v>
      </c>
      <c r="L37" s="38"/>
      <c r="M37" s="38">
        <v>28470626019</v>
      </c>
      <c r="N37" s="38"/>
      <c r="O37" s="38">
        <v>-32108354980</v>
      </c>
      <c r="P37" s="38"/>
      <c r="Q37" s="38">
        <v>-3637728961</v>
      </c>
    </row>
    <row r="38" spans="1:17" ht="21.75" customHeight="1" x14ac:dyDescent="0.2">
      <c r="A38" s="18" t="s">
        <v>176</v>
      </c>
      <c r="B38" s="12"/>
      <c r="C38" s="38">
        <v>4000000</v>
      </c>
      <c r="D38" s="38"/>
      <c r="E38" s="38">
        <v>20778576000</v>
      </c>
      <c r="F38" s="38"/>
      <c r="G38" s="38">
        <v>-20778576000</v>
      </c>
      <c r="H38" s="38"/>
      <c r="I38" s="38">
        <v>0</v>
      </c>
      <c r="J38" s="38"/>
      <c r="K38" s="38">
        <v>4000000</v>
      </c>
      <c r="L38" s="38"/>
      <c r="M38" s="38">
        <v>20778576000</v>
      </c>
      <c r="N38" s="38"/>
      <c r="O38" s="38">
        <v>-21407152000</v>
      </c>
      <c r="P38" s="38"/>
      <c r="Q38" s="38">
        <v>-628576000</v>
      </c>
    </row>
    <row r="39" spans="1:17" ht="21.75" customHeight="1" x14ac:dyDescent="0.2">
      <c r="A39" s="18" t="s">
        <v>177</v>
      </c>
      <c r="B39" s="12"/>
      <c r="C39" s="38">
        <v>11247000</v>
      </c>
      <c r="D39" s="38"/>
      <c r="E39" s="38">
        <v>573006195</v>
      </c>
      <c r="F39" s="38"/>
      <c r="G39" s="38">
        <v>-198172671</v>
      </c>
      <c r="H39" s="38"/>
      <c r="I39" s="38">
        <v>374833524</v>
      </c>
      <c r="J39" s="38"/>
      <c r="K39" s="38">
        <v>11247000</v>
      </c>
      <c r="L39" s="38"/>
      <c r="M39" s="38">
        <v>573006195</v>
      </c>
      <c r="N39" s="38"/>
      <c r="O39" s="38">
        <v>742920610</v>
      </c>
      <c r="P39" s="38"/>
      <c r="Q39" s="38">
        <v>1315926805</v>
      </c>
    </row>
    <row r="40" spans="1:17" ht="21.75" customHeight="1" x14ac:dyDescent="0.2">
      <c r="A40" s="18" t="s">
        <v>178</v>
      </c>
      <c r="B40" s="12"/>
      <c r="C40" s="38">
        <v>9216000</v>
      </c>
      <c r="D40" s="38"/>
      <c r="E40" s="38">
        <v>2761952256</v>
      </c>
      <c r="F40" s="38"/>
      <c r="G40" s="38">
        <v>-2643764526</v>
      </c>
      <c r="H40" s="38"/>
      <c r="I40" s="38">
        <v>118187730</v>
      </c>
      <c r="J40" s="38"/>
      <c r="K40" s="38">
        <v>9216000</v>
      </c>
      <c r="L40" s="38"/>
      <c r="M40" s="38">
        <v>2761952256</v>
      </c>
      <c r="N40" s="38"/>
      <c r="O40" s="38">
        <v>-2643764526</v>
      </c>
      <c r="P40" s="38"/>
      <c r="Q40" s="38">
        <v>118187730</v>
      </c>
    </row>
    <row r="41" spans="1:17" ht="21.75" customHeight="1" x14ac:dyDescent="0.2">
      <c r="A41" s="18" t="s">
        <v>179</v>
      </c>
      <c r="B41" s="12"/>
      <c r="C41" s="38">
        <v>3364000</v>
      </c>
      <c r="D41" s="38"/>
      <c r="E41" s="38">
        <v>436869560</v>
      </c>
      <c r="F41" s="38"/>
      <c r="G41" s="38">
        <v>-305395120</v>
      </c>
      <c r="H41" s="38"/>
      <c r="I41" s="38">
        <v>131474440</v>
      </c>
      <c r="J41" s="38"/>
      <c r="K41" s="38">
        <v>3364000</v>
      </c>
      <c r="L41" s="38"/>
      <c r="M41" s="38">
        <v>436869560</v>
      </c>
      <c r="N41" s="38"/>
      <c r="O41" s="38">
        <v>-305395120</v>
      </c>
      <c r="P41" s="38"/>
      <c r="Q41" s="38">
        <v>131474440</v>
      </c>
    </row>
    <row r="42" spans="1:17" ht="21.75" customHeight="1" x14ac:dyDescent="0.2">
      <c r="A42" s="18" t="s">
        <v>180</v>
      </c>
      <c r="B42" s="12"/>
      <c r="C42" s="38">
        <v>4694000</v>
      </c>
      <c r="D42" s="38"/>
      <c r="E42" s="38">
        <v>703374777</v>
      </c>
      <c r="F42" s="38"/>
      <c r="G42" s="38">
        <v>-882209555</v>
      </c>
      <c r="H42" s="38"/>
      <c r="I42" s="38">
        <v>-178834778</v>
      </c>
      <c r="J42" s="38"/>
      <c r="K42" s="38">
        <v>4694000</v>
      </c>
      <c r="L42" s="38"/>
      <c r="M42" s="38">
        <v>703374777</v>
      </c>
      <c r="N42" s="38"/>
      <c r="O42" s="38">
        <v>-882209555</v>
      </c>
      <c r="P42" s="38"/>
      <c r="Q42" s="38">
        <v>-178834778</v>
      </c>
    </row>
    <row r="43" spans="1:17" ht="21.75" customHeight="1" x14ac:dyDescent="0.2">
      <c r="A43" s="18" t="s">
        <v>181</v>
      </c>
      <c r="B43" s="12"/>
      <c r="C43" s="38">
        <v>836000</v>
      </c>
      <c r="D43" s="38"/>
      <c r="E43" s="38">
        <v>217136119</v>
      </c>
      <c r="F43" s="38"/>
      <c r="G43" s="38">
        <v>-203512239</v>
      </c>
      <c r="H43" s="38"/>
      <c r="I43" s="38">
        <v>13623880</v>
      </c>
      <c r="J43" s="38"/>
      <c r="K43" s="38">
        <v>836000</v>
      </c>
      <c r="L43" s="38"/>
      <c r="M43" s="38">
        <v>217136119</v>
      </c>
      <c r="N43" s="38"/>
      <c r="O43" s="38">
        <v>-203512239</v>
      </c>
      <c r="P43" s="38"/>
      <c r="Q43" s="38">
        <v>13623880</v>
      </c>
    </row>
    <row r="44" spans="1:17" ht="21.75" customHeight="1" x14ac:dyDescent="0.2">
      <c r="A44" s="18" t="s">
        <v>182</v>
      </c>
      <c r="B44" s="12"/>
      <c r="C44" s="38">
        <v>2039000</v>
      </c>
      <c r="D44" s="38"/>
      <c r="E44" s="38">
        <v>509224957</v>
      </c>
      <c r="F44" s="38"/>
      <c r="G44" s="38">
        <v>-488399914</v>
      </c>
      <c r="H44" s="38"/>
      <c r="I44" s="38">
        <v>20825043</v>
      </c>
      <c r="J44" s="38"/>
      <c r="K44" s="38">
        <v>2039000</v>
      </c>
      <c r="L44" s="38"/>
      <c r="M44" s="38">
        <v>509224957</v>
      </c>
      <c r="N44" s="38"/>
      <c r="O44" s="38">
        <v>-488399914</v>
      </c>
      <c r="P44" s="38"/>
      <c r="Q44" s="38">
        <v>20825043</v>
      </c>
    </row>
    <row r="45" spans="1:17" ht="21.75" customHeight="1" x14ac:dyDescent="0.2">
      <c r="A45" s="18" t="s">
        <v>183</v>
      </c>
      <c r="B45" s="12"/>
      <c r="C45" s="38">
        <v>580000</v>
      </c>
      <c r="D45" s="38"/>
      <c r="E45" s="38">
        <v>86910390</v>
      </c>
      <c r="F45" s="38"/>
      <c r="G45" s="38">
        <v>-34398030</v>
      </c>
      <c r="H45" s="38"/>
      <c r="I45" s="38">
        <v>52512360</v>
      </c>
      <c r="J45" s="38"/>
      <c r="K45" s="38">
        <v>580000</v>
      </c>
      <c r="L45" s="38"/>
      <c r="M45" s="38">
        <v>86910390</v>
      </c>
      <c r="N45" s="38"/>
      <c r="O45" s="38">
        <v>-34320780</v>
      </c>
      <c r="P45" s="38"/>
      <c r="Q45" s="38">
        <v>52589610</v>
      </c>
    </row>
    <row r="46" spans="1:17" ht="21.75" customHeight="1" x14ac:dyDescent="0.2">
      <c r="A46" s="19" t="s">
        <v>184</v>
      </c>
      <c r="B46" s="12"/>
      <c r="C46" s="38">
        <v>250000</v>
      </c>
      <c r="D46" s="38"/>
      <c r="E46" s="38">
        <v>15484035</v>
      </c>
      <c r="F46" s="38"/>
      <c r="G46" s="38">
        <v>-18468070</v>
      </c>
      <c r="H46" s="38"/>
      <c r="I46" s="38">
        <v>-2984035</v>
      </c>
      <c r="J46" s="38"/>
      <c r="K46" s="38">
        <v>250000</v>
      </c>
      <c r="L46" s="38"/>
      <c r="M46" s="38">
        <v>15484035</v>
      </c>
      <c r="N46" s="38"/>
      <c r="O46" s="38">
        <v>-18468070</v>
      </c>
      <c r="P46" s="38"/>
      <c r="Q46" s="38">
        <v>-2984035</v>
      </c>
    </row>
    <row r="47" spans="1:17" ht="21.75" customHeight="1" thickBot="1" x14ac:dyDescent="0.25">
      <c r="A47" s="8" t="s">
        <v>36</v>
      </c>
      <c r="C47" s="39">
        <f>SUM(C8:C46)</f>
        <v>8987823078</v>
      </c>
      <c r="E47" s="39">
        <f>SUM(E8:E46)</f>
        <v>57544887653962</v>
      </c>
      <c r="G47" s="39">
        <f>SUM(G8:G46)</f>
        <v>62717513053876</v>
      </c>
      <c r="I47" s="39">
        <f>SUM(I8:I46)</f>
        <v>-5386422382339</v>
      </c>
      <c r="K47" s="39">
        <v>8987823078</v>
      </c>
      <c r="M47" s="39">
        <f>SUM(M8:M46)</f>
        <v>57544887653962</v>
      </c>
      <c r="O47" s="39">
        <f>SUM(O8:O46)</f>
        <v>59980104946340</v>
      </c>
      <c r="Q47" s="39">
        <f>SUM(Q8:Q46)</f>
        <v>-2591218919732</v>
      </c>
    </row>
    <row r="48" spans="1:17" ht="13.5" thickTop="1" x14ac:dyDescent="0.2"/>
    <row r="49" spans="17:17" ht="18.75" x14ac:dyDescent="0.2">
      <c r="Q49" s="38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1"/>
  <sheetViews>
    <sheetView rightToLeft="1" view="pageBreakPreview" topLeftCell="C10" zoomScaleNormal="100" zoomScaleSheetLayoutView="100" workbookViewId="0">
      <selection activeCell="G26" activeCellId="9" sqref="W26 Y26 U26 S26 Q26 O26 M26 K26 I26 G26"/>
    </sheetView>
  </sheetViews>
  <sheetFormatPr defaultRowHeight="12.75" x14ac:dyDescent="0.2"/>
  <cols>
    <col min="1" max="2" width="2.5703125" customWidth="1"/>
    <col min="3" max="3" width="38" customWidth="1"/>
    <col min="4" max="5" width="1.28515625" customWidth="1"/>
    <col min="6" max="6" width="20.5703125" customWidth="1"/>
    <col min="7" max="7" width="1.28515625" customWidth="1"/>
    <col min="8" max="8" width="20.5703125" bestFit="1" customWidth="1"/>
    <col min="9" max="9" width="1.28515625" customWidth="1"/>
    <col min="10" max="10" width="20.42578125" bestFit="1" customWidth="1"/>
    <col min="11" max="11" width="1.28515625" customWidth="1"/>
    <col min="12" max="12" width="14.28515625" customWidth="1"/>
    <col min="13" max="13" width="1.28515625" customWidth="1"/>
    <col min="14" max="14" width="17.7109375" bestFit="1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20.5703125" bestFit="1" customWidth="1"/>
    <col min="25" max="25" width="1.28515625" customWidth="1"/>
    <col min="26" max="26" width="20.570312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8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ht="14.45" customHeight="1" x14ac:dyDescent="0.2">
      <c r="A4" s="1" t="s">
        <v>3</v>
      </c>
      <c r="B4" s="45" t="s">
        <v>4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1:28" ht="14.45" customHeight="1" x14ac:dyDescent="0.2">
      <c r="A5" s="45" t="s">
        <v>5</v>
      </c>
      <c r="B5" s="45"/>
      <c r="C5" s="45" t="s">
        <v>6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28" ht="14.45" customHeight="1" x14ac:dyDescent="0.2">
      <c r="F6" s="46" t="s">
        <v>7</v>
      </c>
      <c r="G6" s="46"/>
      <c r="H6" s="46"/>
      <c r="I6" s="46"/>
      <c r="J6" s="46"/>
      <c r="L6" s="46" t="s">
        <v>8</v>
      </c>
      <c r="M6" s="46"/>
      <c r="N6" s="46"/>
      <c r="O6" s="46"/>
      <c r="P6" s="46"/>
      <c r="Q6" s="46"/>
      <c r="R6" s="46"/>
      <c r="T6" s="46" t="s">
        <v>9</v>
      </c>
      <c r="U6" s="46"/>
      <c r="V6" s="46"/>
      <c r="W6" s="46"/>
      <c r="X6" s="46"/>
      <c r="Y6" s="46"/>
      <c r="Z6" s="46"/>
      <c r="AA6" s="46"/>
      <c r="AB6" s="46"/>
    </row>
    <row r="7" spans="1:28" ht="14.45" customHeight="1" x14ac:dyDescent="0.2">
      <c r="F7" s="3"/>
      <c r="G7" s="3"/>
      <c r="H7" s="3"/>
      <c r="I7" s="3"/>
      <c r="J7" s="3"/>
      <c r="L7" s="47" t="s">
        <v>10</v>
      </c>
      <c r="M7" s="47"/>
      <c r="N7" s="47"/>
      <c r="O7" s="3"/>
      <c r="P7" s="47" t="s">
        <v>11</v>
      </c>
      <c r="Q7" s="47"/>
      <c r="R7" s="47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46" t="s">
        <v>12</v>
      </c>
      <c r="B8" s="46"/>
      <c r="C8" s="46"/>
      <c r="E8" s="46" t="s">
        <v>13</v>
      </c>
      <c r="F8" s="4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6" t="s">
        <v>18</v>
      </c>
    </row>
    <row r="9" spans="1:28" ht="21.75" customHeight="1" x14ac:dyDescent="0.2">
      <c r="A9" s="49" t="s">
        <v>19</v>
      </c>
      <c r="B9" s="49"/>
      <c r="C9" s="49"/>
      <c r="D9" s="10"/>
      <c r="E9" s="38">
        <v>177677447</v>
      </c>
      <c r="F9" s="38"/>
      <c r="G9" s="38"/>
      <c r="H9" s="38">
        <v>716239745424</v>
      </c>
      <c r="I9" s="38"/>
      <c r="J9" s="38">
        <v>805154839056.17004</v>
      </c>
      <c r="K9" s="38"/>
      <c r="L9" s="38">
        <v>18893395</v>
      </c>
      <c r="M9" s="38"/>
      <c r="N9" s="38">
        <v>85366067855</v>
      </c>
      <c r="O9" s="38"/>
      <c r="P9" s="38">
        <v>0</v>
      </c>
      <c r="Q9" s="38"/>
      <c r="R9" s="38">
        <v>0</v>
      </c>
      <c r="S9" s="38"/>
      <c r="T9" s="38">
        <v>196570842</v>
      </c>
      <c r="U9" s="38"/>
      <c r="V9" s="38">
        <v>4647</v>
      </c>
      <c r="W9" s="38"/>
      <c r="X9" s="38">
        <v>801605813279</v>
      </c>
      <c r="Y9" s="38"/>
      <c r="Z9" s="38">
        <v>912770469599.89197</v>
      </c>
      <c r="AA9" s="12"/>
      <c r="AB9" s="27">
        <f>Z9/63790619651995</f>
        <v>1.4308850965540758E-2</v>
      </c>
    </row>
    <row r="10" spans="1:28" ht="21.75" customHeight="1" x14ac:dyDescent="0.2">
      <c r="A10" s="48" t="s">
        <v>20</v>
      </c>
      <c r="B10" s="48"/>
      <c r="C10" s="48"/>
      <c r="D10" s="10"/>
      <c r="E10" s="38">
        <v>17264039</v>
      </c>
      <c r="F10" s="38"/>
      <c r="G10" s="38"/>
      <c r="H10" s="38">
        <v>383001154995</v>
      </c>
      <c r="I10" s="38"/>
      <c r="J10" s="38">
        <v>585668677315.72205</v>
      </c>
      <c r="K10" s="38"/>
      <c r="L10" s="38">
        <v>276234</v>
      </c>
      <c r="M10" s="38"/>
      <c r="N10" s="38">
        <v>8968271603</v>
      </c>
      <c r="O10" s="38"/>
      <c r="P10" s="38">
        <v>0</v>
      </c>
      <c r="Q10" s="38"/>
      <c r="R10" s="38">
        <v>0</v>
      </c>
      <c r="S10" s="38"/>
      <c r="T10" s="38">
        <v>17540273</v>
      </c>
      <c r="U10" s="38"/>
      <c r="V10" s="38">
        <v>32900</v>
      </c>
      <c r="W10" s="38"/>
      <c r="X10" s="38">
        <v>391969426598</v>
      </c>
      <c r="Y10" s="38"/>
      <c r="Z10" s="38">
        <v>576636404713.90796</v>
      </c>
      <c r="AA10" s="12"/>
      <c r="AB10" s="27">
        <f t="shared" ref="AB10:AB25" si="0">Z10/63790619651995</f>
        <v>9.0395172183575755E-3</v>
      </c>
    </row>
    <row r="11" spans="1:28" ht="21.75" customHeight="1" x14ac:dyDescent="0.2">
      <c r="A11" s="48" t="s">
        <v>21</v>
      </c>
      <c r="B11" s="48"/>
      <c r="C11" s="48"/>
      <c r="D11" s="10"/>
      <c r="E11" s="38">
        <v>22682276</v>
      </c>
      <c r="F11" s="38"/>
      <c r="G11" s="38"/>
      <c r="H11" s="38">
        <v>188098743763</v>
      </c>
      <c r="I11" s="38"/>
      <c r="J11" s="38">
        <v>177897879103.914</v>
      </c>
      <c r="K11" s="38"/>
      <c r="L11" s="38">
        <v>1973577</v>
      </c>
      <c r="M11" s="38"/>
      <c r="N11" s="38">
        <v>13538505688</v>
      </c>
      <c r="O11" s="38"/>
      <c r="P11" s="38">
        <v>0</v>
      </c>
      <c r="Q11" s="38"/>
      <c r="R11" s="38">
        <v>0</v>
      </c>
      <c r="S11" s="38"/>
      <c r="T11" s="38">
        <v>24655853</v>
      </c>
      <c r="U11" s="38"/>
      <c r="V11" s="38">
        <v>6520</v>
      </c>
      <c r="W11" s="38"/>
      <c r="X11" s="38">
        <v>201637249451</v>
      </c>
      <c r="Y11" s="38"/>
      <c r="Z11" s="38">
        <v>160633986877.21399</v>
      </c>
      <c r="AA11" s="12"/>
      <c r="AB11" s="27">
        <f t="shared" si="0"/>
        <v>2.5181443251929641E-3</v>
      </c>
    </row>
    <row r="12" spans="1:28" ht="21.75" customHeight="1" x14ac:dyDescent="0.2">
      <c r="A12" s="48" t="s">
        <v>22</v>
      </c>
      <c r="B12" s="48"/>
      <c r="C12" s="48"/>
      <c r="D12" s="10"/>
      <c r="E12" s="38">
        <v>588356483</v>
      </c>
      <c r="F12" s="38"/>
      <c r="G12" s="38"/>
      <c r="H12" s="38">
        <v>4393409844358</v>
      </c>
      <c r="I12" s="38"/>
      <c r="J12" s="38">
        <v>4885526549525.96</v>
      </c>
      <c r="K12" s="38"/>
      <c r="L12" s="38">
        <v>1552459</v>
      </c>
      <c r="M12" s="38"/>
      <c r="N12" s="38">
        <v>12545209214</v>
      </c>
      <c r="O12" s="38"/>
      <c r="P12" s="38">
        <v>0</v>
      </c>
      <c r="Q12" s="38"/>
      <c r="R12" s="38">
        <v>0</v>
      </c>
      <c r="S12" s="38"/>
      <c r="T12" s="38">
        <v>589908942</v>
      </c>
      <c r="U12" s="38"/>
      <c r="V12" s="38">
        <v>8140</v>
      </c>
      <c r="W12" s="38"/>
      <c r="X12" s="38">
        <v>4405955053572</v>
      </c>
      <c r="Y12" s="38"/>
      <c r="Z12" s="38">
        <v>4798209375201.21</v>
      </c>
      <c r="AA12" s="12"/>
      <c r="AB12" s="27">
        <f t="shared" si="0"/>
        <v>7.5218102620377189E-2</v>
      </c>
    </row>
    <row r="13" spans="1:28" ht="21.75" customHeight="1" x14ac:dyDescent="0.2">
      <c r="A13" s="48" t="s">
        <v>23</v>
      </c>
      <c r="B13" s="48"/>
      <c r="C13" s="48"/>
      <c r="D13" s="10"/>
      <c r="E13" s="38">
        <v>4436518</v>
      </c>
      <c r="F13" s="38"/>
      <c r="G13" s="38"/>
      <c r="H13" s="38">
        <v>118949438800</v>
      </c>
      <c r="I13" s="38"/>
      <c r="J13" s="38">
        <v>84894750617.028</v>
      </c>
      <c r="K13" s="38"/>
      <c r="L13" s="38">
        <v>1567054</v>
      </c>
      <c r="M13" s="38"/>
      <c r="N13" s="38">
        <v>27686712113</v>
      </c>
      <c r="O13" s="38"/>
      <c r="P13" s="38">
        <v>0</v>
      </c>
      <c r="Q13" s="38"/>
      <c r="R13" s="38">
        <v>0</v>
      </c>
      <c r="S13" s="38"/>
      <c r="T13" s="38">
        <v>6003572</v>
      </c>
      <c r="U13" s="38"/>
      <c r="V13" s="38">
        <v>15800</v>
      </c>
      <c r="W13" s="38"/>
      <c r="X13" s="38">
        <v>146636150913</v>
      </c>
      <c r="Y13" s="38"/>
      <c r="Z13" s="38">
        <v>94784346707.423996</v>
      </c>
      <c r="AA13" s="12"/>
      <c r="AB13" s="27">
        <f t="shared" si="0"/>
        <v>1.4858665306045462E-3</v>
      </c>
    </row>
    <row r="14" spans="1:28" ht="21.75" customHeight="1" x14ac:dyDescent="0.2">
      <c r="A14" s="48" t="s">
        <v>24</v>
      </c>
      <c r="B14" s="48"/>
      <c r="C14" s="48"/>
      <c r="D14" s="10"/>
      <c r="E14" s="38">
        <v>3773761147</v>
      </c>
      <c r="F14" s="38"/>
      <c r="G14" s="38"/>
      <c r="H14" s="38">
        <v>26136064392334</v>
      </c>
      <c r="I14" s="38"/>
      <c r="J14" s="38">
        <v>34805343207116</v>
      </c>
      <c r="K14" s="38"/>
      <c r="L14" s="38">
        <v>3208107</v>
      </c>
      <c r="M14" s="38"/>
      <c r="N14" s="38">
        <v>27941824292</v>
      </c>
      <c r="O14" s="38"/>
      <c r="P14" s="38">
        <v>0</v>
      </c>
      <c r="Q14" s="38"/>
      <c r="R14" s="38">
        <v>0</v>
      </c>
      <c r="S14" s="38"/>
      <c r="T14" s="38">
        <v>3776969254</v>
      </c>
      <c r="U14" s="38"/>
      <c r="V14" s="38">
        <v>7870</v>
      </c>
      <c r="W14" s="38"/>
      <c r="X14" s="38">
        <v>26164006216626</v>
      </c>
      <c r="Y14" s="38"/>
      <c r="Z14" s="38">
        <v>29702157220478</v>
      </c>
      <c r="AA14" s="12"/>
      <c r="AB14" s="27">
        <f t="shared" si="0"/>
        <v>0.46561951243797156</v>
      </c>
    </row>
    <row r="15" spans="1:28" ht="21.75" customHeight="1" x14ac:dyDescent="0.2">
      <c r="A15" s="48" t="s">
        <v>25</v>
      </c>
      <c r="B15" s="48"/>
      <c r="C15" s="48"/>
      <c r="D15" s="10"/>
      <c r="E15" s="38">
        <v>22009339</v>
      </c>
      <c r="F15" s="38"/>
      <c r="G15" s="38"/>
      <c r="H15" s="38">
        <v>102779232491</v>
      </c>
      <c r="I15" s="38"/>
      <c r="J15" s="38">
        <v>96635536698.969803</v>
      </c>
      <c r="K15" s="38"/>
      <c r="L15" s="38">
        <v>9848214</v>
      </c>
      <c r="M15" s="38"/>
      <c r="N15" s="38">
        <v>40503937617</v>
      </c>
      <c r="O15" s="38"/>
      <c r="P15" s="38">
        <v>0</v>
      </c>
      <c r="Q15" s="38"/>
      <c r="R15" s="38">
        <v>0</v>
      </c>
      <c r="S15" s="38"/>
      <c r="T15" s="38">
        <v>31857553</v>
      </c>
      <c r="U15" s="38"/>
      <c r="V15" s="38">
        <v>3763</v>
      </c>
      <c r="W15" s="38"/>
      <c r="X15" s="38">
        <v>143283170108</v>
      </c>
      <c r="Y15" s="38"/>
      <c r="Z15" s="38">
        <v>119788863160.326</v>
      </c>
      <c r="AA15" s="12"/>
      <c r="AB15" s="27">
        <f t="shared" si="0"/>
        <v>1.8778444826813923E-3</v>
      </c>
    </row>
    <row r="16" spans="1:28" ht="21.75" customHeight="1" x14ac:dyDescent="0.2">
      <c r="A16" s="48" t="s">
        <v>26</v>
      </c>
      <c r="B16" s="48"/>
      <c r="C16" s="48"/>
      <c r="D16" s="10"/>
      <c r="E16" s="38">
        <v>25726590</v>
      </c>
      <c r="F16" s="38"/>
      <c r="G16" s="38"/>
      <c r="H16" s="38">
        <v>68605443020</v>
      </c>
      <c r="I16" s="38"/>
      <c r="J16" s="38">
        <v>59306136185.221199</v>
      </c>
      <c r="K16" s="38"/>
      <c r="L16" s="38">
        <v>0</v>
      </c>
      <c r="M16" s="38"/>
      <c r="N16" s="38">
        <v>0</v>
      </c>
      <c r="O16" s="38"/>
      <c r="P16" s="38">
        <v>0</v>
      </c>
      <c r="Q16" s="38"/>
      <c r="R16" s="38">
        <v>0</v>
      </c>
      <c r="S16" s="38"/>
      <c r="T16" s="38">
        <v>25726590</v>
      </c>
      <c r="U16" s="38"/>
      <c r="V16" s="38">
        <v>2262</v>
      </c>
      <c r="W16" s="38"/>
      <c r="X16" s="38">
        <v>68605443020</v>
      </c>
      <c r="Y16" s="38"/>
      <c r="Z16" s="38">
        <v>58149319484.599197</v>
      </c>
      <c r="AA16" s="12"/>
      <c r="AB16" s="27">
        <f t="shared" si="0"/>
        <v>9.1156536496789817E-4</v>
      </c>
    </row>
    <row r="17" spans="1:28" ht="21.75" customHeight="1" x14ac:dyDescent="0.2">
      <c r="A17" s="48" t="s">
        <v>27</v>
      </c>
      <c r="B17" s="48"/>
      <c r="C17" s="48"/>
      <c r="D17" s="10"/>
      <c r="E17" s="38">
        <v>9055905</v>
      </c>
      <c r="F17" s="38"/>
      <c r="G17" s="38"/>
      <c r="H17" s="38">
        <v>154947286352</v>
      </c>
      <c r="I17" s="38"/>
      <c r="J17" s="38">
        <v>117094351307.868</v>
      </c>
      <c r="K17" s="38"/>
      <c r="L17" s="38">
        <v>766791</v>
      </c>
      <c r="M17" s="38"/>
      <c r="N17" s="38">
        <v>9673605782</v>
      </c>
      <c r="O17" s="38"/>
      <c r="P17" s="38">
        <v>0</v>
      </c>
      <c r="Q17" s="38"/>
      <c r="R17" s="38">
        <v>0</v>
      </c>
      <c r="S17" s="38"/>
      <c r="T17" s="38">
        <v>9822696</v>
      </c>
      <c r="U17" s="38"/>
      <c r="V17" s="38">
        <v>12270</v>
      </c>
      <c r="W17" s="38"/>
      <c r="X17" s="38">
        <v>164620892134</v>
      </c>
      <c r="Y17" s="38"/>
      <c r="Z17" s="38">
        <v>120432881315.261</v>
      </c>
      <c r="AA17" s="12"/>
      <c r="AB17" s="27">
        <f t="shared" si="0"/>
        <v>1.8879402954897391E-3</v>
      </c>
    </row>
    <row r="18" spans="1:28" ht="21.75" customHeight="1" x14ac:dyDescent="0.2">
      <c r="A18" s="48" t="s">
        <v>28</v>
      </c>
      <c r="B18" s="48"/>
      <c r="C18" s="48"/>
      <c r="D18" s="10"/>
      <c r="E18" s="38">
        <v>511225267</v>
      </c>
      <c r="F18" s="38"/>
      <c r="G18" s="38"/>
      <c r="H18" s="38">
        <v>4793982164062</v>
      </c>
      <c r="I18" s="38"/>
      <c r="J18" s="38">
        <v>7233448178886.6504</v>
      </c>
      <c r="K18" s="38"/>
      <c r="L18" s="38">
        <v>7558523</v>
      </c>
      <c r="M18" s="38"/>
      <c r="N18" s="38">
        <v>103654171748</v>
      </c>
      <c r="O18" s="38"/>
      <c r="P18" s="38">
        <v>0</v>
      </c>
      <c r="Q18" s="38"/>
      <c r="R18" s="38">
        <v>0</v>
      </c>
      <c r="S18" s="38"/>
      <c r="T18" s="38">
        <v>518783790</v>
      </c>
      <c r="U18" s="38"/>
      <c r="V18" s="38">
        <v>13620</v>
      </c>
      <c r="W18" s="38"/>
      <c r="X18" s="38">
        <v>4897636335810</v>
      </c>
      <c r="Y18" s="38"/>
      <c r="Z18" s="38">
        <v>7060465185032.9502</v>
      </c>
      <c r="AA18" s="12"/>
      <c r="AB18" s="27">
        <f t="shared" si="0"/>
        <v>0.11068187177912356</v>
      </c>
    </row>
    <row r="19" spans="1:28" ht="21.75" customHeight="1" x14ac:dyDescent="0.2">
      <c r="A19" s="48" t="s">
        <v>29</v>
      </c>
      <c r="B19" s="48"/>
      <c r="C19" s="48"/>
      <c r="D19" s="10"/>
      <c r="E19" s="38">
        <v>20250062</v>
      </c>
      <c r="F19" s="38"/>
      <c r="G19" s="38"/>
      <c r="H19" s="38">
        <v>129283787624</v>
      </c>
      <c r="I19" s="38"/>
      <c r="J19" s="38">
        <v>127276086583.61501</v>
      </c>
      <c r="K19" s="38"/>
      <c r="L19" s="38">
        <v>3035376</v>
      </c>
      <c r="M19" s="38"/>
      <c r="N19" s="38">
        <v>18281849853</v>
      </c>
      <c r="O19" s="38"/>
      <c r="P19" s="38">
        <v>0</v>
      </c>
      <c r="Q19" s="38"/>
      <c r="R19" s="38">
        <v>0</v>
      </c>
      <c r="S19" s="38"/>
      <c r="T19" s="38">
        <v>23285438</v>
      </c>
      <c r="U19" s="38"/>
      <c r="V19" s="38">
        <v>5950</v>
      </c>
      <c r="W19" s="38"/>
      <c r="X19" s="38">
        <v>147565637477</v>
      </c>
      <c r="Y19" s="38"/>
      <c r="Z19" s="38">
        <v>138443059349.36401</v>
      </c>
      <c r="AA19" s="12"/>
      <c r="AB19" s="27">
        <f t="shared" si="0"/>
        <v>2.1702729978894998E-3</v>
      </c>
    </row>
    <row r="20" spans="1:28" ht="21.75" customHeight="1" x14ac:dyDescent="0.2">
      <c r="A20" s="48" t="s">
        <v>30</v>
      </c>
      <c r="B20" s="48"/>
      <c r="C20" s="48"/>
      <c r="D20" s="10"/>
      <c r="E20" s="38">
        <v>90384512</v>
      </c>
      <c r="F20" s="38"/>
      <c r="G20" s="38"/>
      <c r="H20" s="38">
        <v>371190844316</v>
      </c>
      <c r="I20" s="38"/>
      <c r="J20" s="38">
        <v>419065403736.883</v>
      </c>
      <c r="K20" s="38"/>
      <c r="L20" s="38">
        <v>0</v>
      </c>
      <c r="M20" s="38"/>
      <c r="N20" s="38">
        <v>0</v>
      </c>
      <c r="O20" s="38"/>
      <c r="P20" s="38">
        <v>0</v>
      </c>
      <c r="Q20" s="38"/>
      <c r="R20" s="38">
        <v>0</v>
      </c>
      <c r="S20" s="38"/>
      <c r="T20" s="38">
        <v>90384512</v>
      </c>
      <c r="U20" s="38"/>
      <c r="V20" s="38">
        <v>4435</v>
      </c>
      <c r="W20" s="38"/>
      <c r="X20" s="38">
        <v>371190844316</v>
      </c>
      <c r="Y20" s="38"/>
      <c r="Z20" s="38">
        <v>400550660683.85303</v>
      </c>
      <c r="AA20" s="12"/>
      <c r="AB20" s="27">
        <f t="shared" si="0"/>
        <v>6.2791467282968484E-3</v>
      </c>
    </row>
    <row r="21" spans="1:28" ht="21.75" customHeight="1" x14ac:dyDescent="0.2">
      <c r="A21" s="48" t="s">
        <v>31</v>
      </c>
      <c r="B21" s="48"/>
      <c r="C21" s="48"/>
      <c r="D21" s="10"/>
      <c r="E21" s="38">
        <v>2090698912</v>
      </c>
      <c r="F21" s="38"/>
      <c r="G21" s="38"/>
      <c r="H21" s="38">
        <v>5347341132693</v>
      </c>
      <c r="I21" s="38"/>
      <c r="J21" s="38">
        <v>4652447927301.46</v>
      </c>
      <c r="K21" s="38"/>
      <c r="L21" s="38">
        <v>35964329</v>
      </c>
      <c r="M21" s="38"/>
      <c r="N21" s="38">
        <v>82654326874</v>
      </c>
      <c r="O21" s="38"/>
      <c r="P21" s="38">
        <v>0</v>
      </c>
      <c r="Q21" s="38"/>
      <c r="R21" s="38">
        <v>0</v>
      </c>
      <c r="S21" s="38"/>
      <c r="T21" s="38">
        <v>2126663241</v>
      </c>
      <c r="U21" s="38"/>
      <c r="V21" s="38">
        <v>2350</v>
      </c>
      <c r="W21" s="38"/>
      <c r="X21" s="38">
        <v>5429995459567</v>
      </c>
      <c r="Y21" s="38"/>
      <c r="Z21" s="38">
        <v>4993860395801.5703</v>
      </c>
      <c r="AA21" s="12"/>
      <c r="AB21" s="27">
        <f t="shared" si="0"/>
        <v>7.8285183982303441E-2</v>
      </c>
    </row>
    <row r="22" spans="1:28" ht="21.75" customHeight="1" x14ac:dyDescent="0.2">
      <c r="A22" s="48" t="s">
        <v>32</v>
      </c>
      <c r="B22" s="48"/>
      <c r="C22" s="48"/>
      <c r="D22" s="10"/>
      <c r="E22" s="38">
        <v>1257174655</v>
      </c>
      <c r="F22" s="38"/>
      <c r="G22" s="38"/>
      <c r="H22" s="38">
        <v>6305062915241</v>
      </c>
      <c r="I22" s="38"/>
      <c r="J22" s="38">
        <v>4501033401705.46</v>
      </c>
      <c r="K22" s="38"/>
      <c r="L22" s="38">
        <v>14796665</v>
      </c>
      <c r="M22" s="38"/>
      <c r="N22" s="38">
        <v>51543200468</v>
      </c>
      <c r="O22" s="38"/>
      <c r="P22" s="38">
        <v>-11000</v>
      </c>
      <c r="Q22" s="38"/>
      <c r="R22" s="38">
        <v>0</v>
      </c>
      <c r="S22" s="38"/>
      <c r="T22" s="38">
        <v>1271960320</v>
      </c>
      <c r="U22" s="38"/>
      <c r="V22" s="38">
        <v>3503</v>
      </c>
      <c r="W22" s="38"/>
      <c r="X22" s="38">
        <v>6356551099622</v>
      </c>
      <c r="Y22" s="38"/>
      <c r="Z22" s="38">
        <v>4452290686439.2695</v>
      </c>
      <c r="AA22" s="12"/>
      <c r="AB22" s="27">
        <f t="shared" si="0"/>
        <v>6.9795382310571863E-2</v>
      </c>
    </row>
    <row r="23" spans="1:28" ht="21.75" customHeight="1" x14ac:dyDescent="0.2">
      <c r="A23" s="48" t="s">
        <v>33</v>
      </c>
      <c r="B23" s="48"/>
      <c r="C23" s="48"/>
      <c r="D23" s="10"/>
      <c r="E23" s="38">
        <v>992556</v>
      </c>
      <c r="F23" s="38"/>
      <c r="G23" s="38"/>
      <c r="H23" s="38">
        <v>13789854715</v>
      </c>
      <c r="I23" s="38"/>
      <c r="J23" s="38">
        <v>16741611977.5872</v>
      </c>
      <c r="K23" s="38"/>
      <c r="L23" s="38">
        <v>100000</v>
      </c>
      <c r="M23" s="38"/>
      <c r="N23" s="38">
        <v>1612195994</v>
      </c>
      <c r="O23" s="38"/>
      <c r="P23" s="38">
        <v>0</v>
      </c>
      <c r="Q23" s="38"/>
      <c r="R23" s="38">
        <v>0</v>
      </c>
      <c r="S23" s="38"/>
      <c r="T23" s="38">
        <v>1092556</v>
      </c>
      <c r="U23" s="38"/>
      <c r="V23" s="38">
        <v>15450</v>
      </c>
      <c r="W23" s="38"/>
      <c r="X23" s="38">
        <v>15402050709</v>
      </c>
      <c r="Y23" s="38"/>
      <c r="Z23" s="38">
        <v>16867161407.448</v>
      </c>
      <c r="AA23" s="12"/>
      <c r="AB23" s="27">
        <f t="shared" si="0"/>
        <v>2.6441444681781661E-4</v>
      </c>
    </row>
    <row r="24" spans="1:28" ht="21.75" customHeight="1" x14ac:dyDescent="0.2">
      <c r="A24" s="48" t="s">
        <v>221</v>
      </c>
      <c r="B24" s="48"/>
      <c r="C24" s="48"/>
      <c r="D24" s="10"/>
      <c r="E24" s="38">
        <v>0</v>
      </c>
      <c r="F24" s="38"/>
      <c r="G24" s="38"/>
      <c r="H24" s="38">
        <v>0</v>
      </c>
      <c r="I24" s="38"/>
      <c r="J24" s="38">
        <v>0</v>
      </c>
      <c r="K24" s="38"/>
      <c r="L24" s="38">
        <v>5513113</v>
      </c>
      <c r="M24" s="38"/>
      <c r="N24" s="38">
        <v>108155110943</v>
      </c>
      <c r="O24" s="38"/>
      <c r="P24" s="38">
        <v>0</v>
      </c>
      <c r="Q24" s="38"/>
      <c r="R24" s="38">
        <v>0</v>
      </c>
      <c r="S24" s="38"/>
      <c r="T24" s="38">
        <v>5513113</v>
      </c>
      <c r="U24" s="38"/>
      <c r="V24" s="38">
        <v>19640</v>
      </c>
      <c r="W24" s="38"/>
      <c r="X24" s="38">
        <v>108155110943</v>
      </c>
      <c r="Y24" s="38"/>
      <c r="Z24" s="38">
        <v>108195248390.117</v>
      </c>
      <c r="AA24" s="12"/>
      <c r="AB24" s="27">
        <f t="shared" si="0"/>
        <v>1.6960996613666424E-3</v>
      </c>
    </row>
    <row r="25" spans="1:28" ht="21.75" customHeight="1" x14ac:dyDescent="0.2"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B25" s="27">
        <f t="shared" si="0"/>
        <v>0</v>
      </c>
    </row>
    <row r="26" spans="1:28" ht="21.75" customHeight="1" thickBot="1" x14ac:dyDescent="0.25">
      <c r="A26" s="53" t="s">
        <v>36</v>
      </c>
      <c r="B26" s="53"/>
      <c r="C26" s="53"/>
      <c r="D26" s="53"/>
      <c r="E26" s="12"/>
      <c r="F26" s="39">
        <f>SUM(E9:F25)</f>
        <v>8611695708</v>
      </c>
      <c r="G26" s="13">
        <f t="shared" ref="G26:Z26" si="1">SUM(F9:G25)</f>
        <v>0</v>
      </c>
      <c r="H26" s="39">
        <f t="shared" si="1"/>
        <v>49222745980188</v>
      </c>
      <c r="I26" s="13">
        <f t="shared" si="1"/>
        <v>49222745980188</v>
      </c>
      <c r="J26" s="39">
        <f t="shared" si="1"/>
        <v>58567534537118.508</v>
      </c>
      <c r="K26" s="13">
        <f t="shared" si="1"/>
        <v>58567534537118.508</v>
      </c>
      <c r="L26" s="39">
        <f t="shared" si="1"/>
        <v>105053837</v>
      </c>
      <c r="M26" s="13">
        <f t="shared" si="1"/>
        <v>105053837</v>
      </c>
      <c r="N26" s="39">
        <f t="shared" si="1"/>
        <v>592124990044</v>
      </c>
      <c r="O26" s="13">
        <f t="shared" si="1"/>
        <v>592124990044</v>
      </c>
      <c r="P26" s="39">
        <f t="shared" si="1"/>
        <v>-11000</v>
      </c>
      <c r="Q26" s="13">
        <f t="shared" si="1"/>
        <v>-11000</v>
      </c>
      <c r="R26" s="16">
        <f t="shared" si="1"/>
        <v>0</v>
      </c>
      <c r="S26" s="13">
        <f t="shared" si="1"/>
        <v>0</v>
      </c>
      <c r="T26" s="39">
        <f t="shared" si="1"/>
        <v>8716738545</v>
      </c>
      <c r="U26" s="13">
        <f t="shared" si="1"/>
        <v>8716738545</v>
      </c>
      <c r="V26" s="39">
        <f t="shared" si="1"/>
        <v>159120</v>
      </c>
      <c r="W26" s="13">
        <f t="shared" si="1"/>
        <v>159120</v>
      </c>
      <c r="X26" s="39">
        <f t="shared" si="1"/>
        <v>49814815954145</v>
      </c>
      <c r="Y26" s="13">
        <f t="shared" si="1"/>
        <v>49814815954145</v>
      </c>
      <c r="Z26" s="39">
        <f t="shared" si="1"/>
        <v>53714235264642.406</v>
      </c>
      <c r="AA26" s="12"/>
      <c r="AB26" s="28">
        <f>SUM(AB9:AB25)</f>
        <v>0.84203971614755346</v>
      </c>
    </row>
    <row r="27" spans="1:28" ht="13.5" thickTop="1" x14ac:dyDescent="0.2"/>
    <row r="31" spans="1:28" ht="18.75" x14ac:dyDescent="0.2">
      <c r="A31" s="50" t="s">
        <v>35</v>
      </c>
      <c r="B31" s="50"/>
      <c r="C31" s="50"/>
      <c r="D31" s="25"/>
      <c r="E31" s="51">
        <v>0</v>
      </c>
      <c r="F31" s="52"/>
      <c r="G31" s="12"/>
      <c r="H31" s="14">
        <v>0</v>
      </c>
      <c r="I31" s="12"/>
      <c r="J31" s="14">
        <v>0</v>
      </c>
      <c r="K31" s="12"/>
      <c r="L31" s="14">
        <v>100000</v>
      </c>
      <c r="M31" s="12"/>
      <c r="N31" s="14">
        <v>65066300</v>
      </c>
      <c r="O31" s="12"/>
      <c r="P31" s="14">
        <v>0</v>
      </c>
      <c r="Q31" s="12"/>
      <c r="R31" s="14">
        <v>0</v>
      </c>
      <c r="S31" s="12"/>
      <c r="T31" s="14">
        <v>0</v>
      </c>
      <c r="U31" s="12"/>
      <c r="V31" s="14">
        <v>0</v>
      </c>
      <c r="W31" s="12"/>
      <c r="X31" s="14">
        <v>0</v>
      </c>
      <c r="Y31" s="12"/>
      <c r="Z31" s="14">
        <v>0</v>
      </c>
      <c r="AA31" s="12"/>
      <c r="AB31" s="15">
        <v>0</v>
      </c>
    </row>
  </sheetData>
  <mergeCells count="32">
    <mergeCell ref="A31:C31"/>
    <mergeCell ref="E31:F31"/>
    <mergeCell ref="A20:C20"/>
    <mergeCell ref="A21:C21"/>
    <mergeCell ref="A22:C22"/>
    <mergeCell ref="A26:D26"/>
    <mergeCell ref="A23:C23"/>
    <mergeCell ref="A24:C24"/>
    <mergeCell ref="A17:C17"/>
    <mergeCell ref="A18:C18"/>
    <mergeCell ref="A19:C19"/>
    <mergeCell ref="A14:C14"/>
    <mergeCell ref="A15:C15"/>
    <mergeCell ref="A16:C16"/>
    <mergeCell ref="A11:C11"/>
    <mergeCell ref="A12:C12"/>
    <mergeCell ref="A13:C13"/>
    <mergeCell ref="A8:C8"/>
    <mergeCell ref="E8:F8"/>
    <mergeCell ref="A9:C9"/>
    <mergeCell ref="A10:C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2"/>
  <sheetViews>
    <sheetView rightToLeft="1" view="pageBreakPreview" zoomScale="60" zoomScaleNormal="100" workbookViewId="0">
      <selection activeCell="E24" sqref="E24:E27"/>
    </sheetView>
  </sheetViews>
  <sheetFormatPr defaultRowHeight="12.75" x14ac:dyDescent="0.2"/>
  <cols>
    <col min="1" max="1" width="27.5703125" bestFit="1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</row>
    <row r="2" spans="1:49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</row>
    <row r="3" spans="1:49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</row>
    <row r="4" spans="1:49" ht="14.45" customHeight="1" x14ac:dyDescent="0.2"/>
    <row r="5" spans="1:49" ht="14.45" customHeight="1" x14ac:dyDescent="0.2">
      <c r="A5" s="45" t="s">
        <v>37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14.45" customHeight="1" x14ac:dyDescent="0.2">
      <c r="I6" s="46" t="s">
        <v>7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C6" s="54" t="s">
        <v>9</v>
      </c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49" ht="14.45" customHeight="1" x14ac:dyDescent="0.2">
      <c r="A8" s="46" t="s">
        <v>38</v>
      </c>
      <c r="B8" s="46"/>
      <c r="C8" s="46"/>
      <c r="D8" s="46"/>
      <c r="E8" s="46"/>
      <c r="F8" s="46"/>
      <c r="G8" s="46"/>
      <c r="I8" s="46" t="s">
        <v>39</v>
      </c>
      <c r="J8" s="46"/>
      <c r="K8" s="46"/>
      <c r="M8" s="46" t="s">
        <v>40</v>
      </c>
      <c r="N8" s="46"/>
      <c r="O8" s="46"/>
      <c r="Q8" s="46" t="s">
        <v>41</v>
      </c>
      <c r="R8" s="46"/>
      <c r="S8" s="46"/>
      <c r="T8" s="46"/>
      <c r="U8" s="46"/>
      <c r="W8" s="46" t="s">
        <v>42</v>
      </c>
      <c r="X8" s="46"/>
      <c r="Y8" s="46"/>
      <c r="Z8" s="46"/>
      <c r="AA8" s="46"/>
      <c r="AC8" s="46" t="s">
        <v>39</v>
      </c>
      <c r="AD8" s="46"/>
      <c r="AE8" s="46"/>
      <c r="AF8" s="46"/>
      <c r="AG8" s="46"/>
      <c r="AI8" s="46" t="s">
        <v>40</v>
      </c>
      <c r="AJ8" s="46"/>
      <c r="AK8" s="46"/>
      <c r="AM8" s="46" t="s">
        <v>41</v>
      </c>
      <c r="AN8" s="46"/>
      <c r="AO8" s="46"/>
      <c r="AQ8" s="46" t="s">
        <v>42</v>
      </c>
      <c r="AR8" s="46"/>
      <c r="AS8" s="46"/>
    </row>
    <row r="9" spans="1:49" ht="14.45" customHeight="1" x14ac:dyDescent="0.2">
      <c r="C9" s="46" t="s">
        <v>7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Y9" s="46" t="s">
        <v>9</v>
      </c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</row>
    <row r="10" spans="1:49" ht="14.45" customHeight="1" x14ac:dyDescent="0.2">
      <c r="A10" s="2" t="s">
        <v>38</v>
      </c>
      <c r="C10" s="4" t="s">
        <v>43</v>
      </c>
      <c r="D10" s="3"/>
      <c r="E10" s="4" t="s">
        <v>44</v>
      </c>
      <c r="F10" s="3"/>
      <c r="G10" s="47" t="s">
        <v>45</v>
      </c>
      <c r="H10" s="47"/>
      <c r="I10" s="47"/>
      <c r="J10" s="3"/>
      <c r="K10" s="47" t="s">
        <v>46</v>
      </c>
      <c r="L10" s="47"/>
      <c r="M10" s="47"/>
      <c r="N10" s="3"/>
      <c r="O10" s="47" t="s">
        <v>40</v>
      </c>
      <c r="P10" s="47"/>
      <c r="Q10" s="47"/>
      <c r="R10" s="3"/>
      <c r="S10" s="47" t="s">
        <v>41</v>
      </c>
      <c r="T10" s="47"/>
      <c r="U10" s="47"/>
      <c r="V10" s="47"/>
      <c r="W10" s="47"/>
      <c r="Y10" s="47" t="s">
        <v>43</v>
      </c>
      <c r="Z10" s="47"/>
      <c r="AA10" s="47"/>
      <c r="AB10" s="47"/>
      <c r="AC10" s="47"/>
      <c r="AD10" s="3"/>
      <c r="AE10" s="47" t="s">
        <v>44</v>
      </c>
      <c r="AF10" s="47"/>
      <c r="AG10" s="47"/>
      <c r="AH10" s="47"/>
      <c r="AI10" s="47"/>
      <c r="AJ10" s="3"/>
      <c r="AK10" s="47" t="s">
        <v>45</v>
      </c>
      <c r="AL10" s="47"/>
      <c r="AM10" s="47"/>
      <c r="AN10" s="3"/>
      <c r="AO10" s="47" t="s">
        <v>46</v>
      </c>
      <c r="AP10" s="47"/>
      <c r="AQ10" s="47"/>
      <c r="AR10" s="3"/>
      <c r="AS10" s="47" t="s">
        <v>40</v>
      </c>
      <c r="AT10" s="47"/>
      <c r="AU10" s="3"/>
      <c r="AV10" s="4" t="s">
        <v>41</v>
      </c>
    </row>
    <row r="11" spans="1:49" ht="21.75" customHeight="1" x14ac:dyDescent="0.2">
      <c r="A11" s="18" t="s">
        <v>50</v>
      </c>
      <c r="B11" s="12"/>
      <c r="C11" s="18" t="s">
        <v>47</v>
      </c>
      <c r="D11" s="12"/>
      <c r="E11" s="18" t="s">
        <v>48</v>
      </c>
      <c r="F11" s="12"/>
      <c r="G11" s="48" t="s">
        <v>49</v>
      </c>
      <c r="H11" s="48"/>
      <c r="I11" s="48"/>
      <c r="J11" s="12"/>
      <c r="K11" s="51">
        <v>1251000</v>
      </c>
      <c r="L11" s="51"/>
      <c r="M11" s="51"/>
      <c r="N11" s="12"/>
      <c r="O11" s="51">
        <v>13000</v>
      </c>
      <c r="P11" s="51"/>
      <c r="Q11" s="51"/>
      <c r="R11" s="12"/>
      <c r="S11" s="48" t="s">
        <v>51</v>
      </c>
      <c r="T11" s="48"/>
      <c r="U11" s="48"/>
      <c r="V11" s="48"/>
      <c r="W11" s="48"/>
      <c r="X11" s="12"/>
      <c r="Y11" s="48" t="s">
        <v>47</v>
      </c>
      <c r="Z11" s="48"/>
      <c r="AA11" s="48"/>
      <c r="AB11" s="48"/>
      <c r="AC11" s="48"/>
      <c r="AD11" s="12"/>
      <c r="AE11" s="48" t="s">
        <v>48</v>
      </c>
      <c r="AF11" s="48"/>
      <c r="AG11" s="48"/>
      <c r="AH11" s="48"/>
      <c r="AI11" s="48"/>
      <c r="AJ11" s="12"/>
      <c r="AK11" s="48" t="s">
        <v>49</v>
      </c>
      <c r="AL11" s="48"/>
      <c r="AM11" s="48"/>
      <c r="AN11" s="12"/>
      <c r="AO11" s="51">
        <v>1250000</v>
      </c>
      <c r="AP11" s="51"/>
      <c r="AQ11" s="51"/>
      <c r="AR11" s="12"/>
      <c r="AS11" s="51">
        <v>13000</v>
      </c>
      <c r="AT11" s="51"/>
      <c r="AU11" s="12"/>
      <c r="AV11" s="18" t="s">
        <v>51</v>
      </c>
    </row>
    <row r="12" spans="1:49" ht="21.75" customHeight="1" x14ac:dyDescent="0.2">
      <c r="A12" s="18" t="s">
        <v>35</v>
      </c>
      <c r="B12" s="12"/>
      <c r="C12" s="18" t="s">
        <v>47</v>
      </c>
      <c r="D12" s="12"/>
      <c r="E12" s="18" t="s">
        <v>48</v>
      </c>
      <c r="F12" s="12"/>
      <c r="G12" s="48" t="s">
        <v>49</v>
      </c>
      <c r="H12" s="48"/>
      <c r="I12" s="48"/>
      <c r="J12" s="12"/>
      <c r="K12" s="51">
        <v>29023000</v>
      </c>
      <c r="L12" s="51"/>
      <c r="M12" s="51"/>
      <c r="N12" s="12"/>
      <c r="O12" s="51">
        <v>14000</v>
      </c>
      <c r="P12" s="51"/>
      <c r="Q12" s="51"/>
      <c r="R12" s="12"/>
      <c r="S12" s="48" t="s">
        <v>51</v>
      </c>
      <c r="T12" s="48"/>
      <c r="U12" s="48"/>
      <c r="V12" s="48"/>
      <c r="W12" s="48"/>
      <c r="X12" s="12"/>
      <c r="Y12" s="48" t="s">
        <v>47</v>
      </c>
      <c r="Z12" s="48"/>
      <c r="AA12" s="48"/>
      <c r="AB12" s="48"/>
      <c r="AC12" s="48"/>
      <c r="AD12" s="12"/>
      <c r="AE12" s="48" t="s">
        <v>48</v>
      </c>
      <c r="AF12" s="48"/>
      <c r="AG12" s="48"/>
      <c r="AH12" s="48"/>
      <c r="AI12" s="48"/>
      <c r="AJ12" s="12"/>
      <c r="AK12" s="48" t="s">
        <v>49</v>
      </c>
      <c r="AL12" s="48"/>
      <c r="AM12" s="48"/>
      <c r="AN12" s="12"/>
      <c r="AO12" s="51">
        <v>22505000</v>
      </c>
      <c r="AP12" s="51"/>
      <c r="AQ12" s="51"/>
      <c r="AR12" s="12"/>
      <c r="AS12" s="51">
        <v>14000</v>
      </c>
      <c r="AT12" s="51"/>
      <c r="AU12" s="12"/>
      <c r="AV12" s="18" t="s">
        <v>51</v>
      </c>
    </row>
    <row r="13" spans="1:49" ht="21.75" customHeight="1" x14ac:dyDescent="0.2">
      <c r="A13" s="18" t="s">
        <v>52</v>
      </c>
      <c r="B13" s="12"/>
      <c r="C13" s="18" t="s">
        <v>47</v>
      </c>
      <c r="D13" s="12"/>
      <c r="E13" s="18" t="s">
        <v>48</v>
      </c>
      <c r="F13" s="12"/>
      <c r="G13" s="48" t="s">
        <v>49</v>
      </c>
      <c r="H13" s="48"/>
      <c r="I13" s="48"/>
      <c r="J13" s="12"/>
      <c r="K13" s="51">
        <v>28407000</v>
      </c>
      <c r="L13" s="51"/>
      <c r="M13" s="51"/>
      <c r="N13" s="12"/>
      <c r="O13" s="51">
        <v>15000</v>
      </c>
      <c r="P13" s="51"/>
      <c r="Q13" s="51"/>
      <c r="R13" s="12"/>
      <c r="S13" s="48" t="s">
        <v>51</v>
      </c>
      <c r="T13" s="48"/>
      <c r="U13" s="48"/>
      <c r="V13" s="48"/>
      <c r="W13" s="48"/>
      <c r="X13" s="12"/>
      <c r="Y13" s="48" t="s">
        <v>47</v>
      </c>
      <c r="Z13" s="48"/>
      <c r="AA13" s="48"/>
      <c r="AB13" s="48"/>
      <c r="AC13" s="48"/>
      <c r="AD13" s="12"/>
      <c r="AE13" s="48" t="s">
        <v>48</v>
      </c>
      <c r="AF13" s="48"/>
      <c r="AG13" s="48"/>
      <c r="AH13" s="48"/>
      <c r="AI13" s="48"/>
      <c r="AJ13" s="12"/>
      <c r="AK13" s="48" t="s">
        <v>49</v>
      </c>
      <c r="AL13" s="48"/>
      <c r="AM13" s="48"/>
      <c r="AN13" s="12"/>
      <c r="AO13" s="51">
        <v>29407000</v>
      </c>
      <c r="AP13" s="51"/>
      <c r="AQ13" s="51"/>
      <c r="AR13" s="12"/>
      <c r="AS13" s="51">
        <v>15000</v>
      </c>
      <c r="AT13" s="51"/>
      <c r="AU13" s="12"/>
      <c r="AV13" s="18" t="s">
        <v>51</v>
      </c>
    </row>
    <row r="14" spans="1:49" ht="21.75" customHeight="1" x14ac:dyDescent="0.2">
      <c r="A14" s="18" t="s">
        <v>53</v>
      </c>
      <c r="B14" s="12"/>
      <c r="C14" s="18" t="s">
        <v>47</v>
      </c>
      <c r="D14" s="12"/>
      <c r="E14" s="18" t="s">
        <v>48</v>
      </c>
      <c r="F14" s="12"/>
      <c r="G14" s="48" t="s">
        <v>49</v>
      </c>
      <c r="H14" s="48"/>
      <c r="I14" s="48"/>
      <c r="J14" s="12"/>
      <c r="K14" s="51">
        <v>5000000</v>
      </c>
      <c r="L14" s="51"/>
      <c r="M14" s="51"/>
      <c r="N14" s="12"/>
      <c r="O14" s="51">
        <v>11000</v>
      </c>
      <c r="P14" s="51"/>
      <c r="Q14" s="51"/>
      <c r="R14" s="12"/>
      <c r="S14" s="48" t="s">
        <v>51</v>
      </c>
      <c r="T14" s="48"/>
      <c r="U14" s="48"/>
      <c r="V14" s="48"/>
      <c r="W14" s="48"/>
      <c r="X14" s="12"/>
      <c r="Y14" s="48" t="s">
        <v>47</v>
      </c>
      <c r="Z14" s="48"/>
      <c r="AA14" s="48"/>
      <c r="AB14" s="48"/>
      <c r="AC14" s="48"/>
      <c r="AD14" s="12"/>
      <c r="AE14" s="48" t="s">
        <v>48</v>
      </c>
      <c r="AF14" s="48"/>
      <c r="AG14" s="48"/>
      <c r="AH14" s="48"/>
      <c r="AI14" s="48"/>
      <c r="AJ14" s="12"/>
      <c r="AK14" s="48" t="s">
        <v>49</v>
      </c>
      <c r="AL14" s="48"/>
      <c r="AM14" s="48"/>
      <c r="AN14" s="12"/>
      <c r="AO14" s="51">
        <v>5000000</v>
      </c>
      <c r="AP14" s="51"/>
      <c r="AQ14" s="51"/>
      <c r="AR14" s="12"/>
      <c r="AS14" s="51">
        <v>11000</v>
      </c>
      <c r="AT14" s="51"/>
      <c r="AU14" s="12"/>
      <c r="AV14" s="18" t="s">
        <v>51</v>
      </c>
    </row>
    <row r="15" spans="1:49" ht="21.75" customHeight="1" x14ac:dyDescent="0.2">
      <c r="A15" s="18" t="s">
        <v>54</v>
      </c>
      <c r="B15" s="12"/>
      <c r="C15" s="18" t="s">
        <v>47</v>
      </c>
      <c r="D15" s="12"/>
      <c r="E15" s="18" t="s">
        <v>48</v>
      </c>
      <c r="F15" s="12"/>
      <c r="G15" s="48" t="s">
        <v>49</v>
      </c>
      <c r="H15" s="48"/>
      <c r="I15" s="48"/>
      <c r="J15" s="12"/>
      <c r="K15" s="51">
        <v>488000</v>
      </c>
      <c r="L15" s="51"/>
      <c r="M15" s="51"/>
      <c r="N15" s="12"/>
      <c r="O15" s="51">
        <v>20000</v>
      </c>
      <c r="P15" s="51"/>
      <c r="Q15" s="51"/>
      <c r="R15" s="12"/>
      <c r="S15" s="48" t="s">
        <v>51</v>
      </c>
      <c r="T15" s="48"/>
      <c r="U15" s="48"/>
      <c r="V15" s="48"/>
      <c r="W15" s="48"/>
      <c r="X15" s="12"/>
      <c r="Y15" s="48" t="s">
        <v>47</v>
      </c>
      <c r="Z15" s="48"/>
      <c r="AA15" s="48"/>
      <c r="AB15" s="48"/>
      <c r="AC15" s="48"/>
      <c r="AD15" s="12"/>
      <c r="AE15" s="48" t="s">
        <v>48</v>
      </c>
      <c r="AF15" s="48"/>
      <c r="AG15" s="48"/>
      <c r="AH15" s="48"/>
      <c r="AI15" s="48"/>
      <c r="AJ15" s="12"/>
      <c r="AK15" s="48" t="s">
        <v>49</v>
      </c>
      <c r="AL15" s="48"/>
      <c r="AM15" s="48"/>
      <c r="AN15" s="12"/>
      <c r="AO15" s="51">
        <v>488000</v>
      </c>
      <c r="AP15" s="51"/>
      <c r="AQ15" s="51"/>
      <c r="AR15" s="12"/>
      <c r="AS15" s="51">
        <v>20000</v>
      </c>
      <c r="AT15" s="51"/>
      <c r="AU15" s="12"/>
      <c r="AV15" s="18" t="s">
        <v>51</v>
      </c>
    </row>
    <row r="16" spans="1:49" ht="21.75" customHeight="1" x14ac:dyDescent="0.2">
      <c r="A16" s="18" t="s">
        <v>55</v>
      </c>
      <c r="B16" s="12"/>
      <c r="C16" s="18" t="s">
        <v>47</v>
      </c>
      <c r="D16" s="12"/>
      <c r="E16" s="18" t="s">
        <v>48</v>
      </c>
      <c r="F16" s="12"/>
      <c r="G16" s="48" t="s">
        <v>49</v>
      </c>
      <c r="H16" s="48"/>
      <c r="I16" s="48"/>
      <c r="J16" s="12"/>
      <c r="K16" s="51">
        <v>1000000</v>
      </c>
      <c r="L16" s="51"/>
      <c r="M16" s="51"/>
      <c r="N16" s="12"/>
      <c r="O16" s="51">
        <v>22000</v>
      </c>
      <c r="P16" s="51"/>
      <c r="Q16" s="51"/>
      <c r="R16" s="12"/>
      <c r="S16" s="48" t="s">
        <v>51</v>
      </c>
      <c r="T16" s="48"/>
      <c r="U16" s="48"/>
      <c r="V16" s="48"/>
      <c r="W16" s="48"/>
      <c r="X16" s="12"/>
      <c r="Y16" s="48" t="s">
        <v>47</v>
      </c>
      <c r="Z16" s="48"/>
      <c r="AA16" s="48"/>
      <c r="AB16" s="48"/>
      <c r="AC16" s="48"/>
      <c r="AD16" s="12"/>
      <c r="AE16" s="48" t="s">
        <v>48</v>
      </c>
      <c r="AF16" s="48"/>
      <c r="AG16" s="48"/>
      <c r="AH16" s="48"/>
      <c r="AI16" s="48"/>
      <c r="AJ16" s="12"/>
      <c r="AK16" s="48" t="s">
        <v>49</v>
      </c>
      <c r="AL16" s="48"/>
      <c r="AM16" s="48"/>
      <c r="AN16" s="12"/>
      <c r="AO16" s="51">
        <v>1000000</v>
      </c>
      <c r="AP16" s="51"/>
      <c r="AQ16" s="51"/>
      <c r="AR16" s="12"/>
      <c r="AS16" s="51">
        <v>22000</v>
      </c>
      <c r="AT16" s="51"/>
      <c r="AU16" s="12"/>
      <c r="AV16" s="18" t="s">
        <v>51</v>
      </c>
    </row>
    <row r="17" spans="1:48" ht="21.75" customHeight="1" x14ac:dyDescent="0.2">
      <c r="A17" s="18" t="s">
        <v>56</v>
      </c>
      <c r="B17" s="12"/>
      <c r="C17" s="18" t="s">
        <v>47</v>
      </c>
      <c r="D17" s="12"/>
      <c r="E17" s="18" t="s">
        <v>48</v>
      </c>
      <c r="F17" s="12"/>
      <c r="G17" s="48" t="s">
        <v>49</v>
      </c>
      <c r="H17" s="48"/>
      <c r="I17" s="48"/>
      <c r="J17" s="12"/>
      <c r="K17" s="51">
        <v>4461000</v>
      </c>
      <c r="L17" s="51"/>
      <c r="M17" s="51"/>
      <c r="N17" s="12"/>
      <c r="O17" s="51">
        <v>16000</v>
      </c>
      <c r="P17" s="51"/>
      <c r="Q17" s="51"/>
      <c r="R17" s="12"/>
      <c r="S17" s="48" t="s">
        <v>51</v>
      </c>
      <c r="T17" s="48"/>
      <c r="U17" s="48"/>
      <c r="V17" s="48"/>
      <c r="W17" s="48"/>
      <c r="X17" s="12"/>
      <c r="Y17" s="48" t="s">
        <v>47</v>
      </c>
      <c r="Z17" s="48"/>
      <c r="AA17" s="48"/>
      <c r="AB17" s="48"/>
      <c r="AC17" s="48"/>
      <c r="AD17" s="12"/>
      <c r="AE17" s="48" t="s">
        <v>48</v>
      </c>
      <c r="AF17" s="48"/>
      <c r="AG17" s="48"/>
      <c r="AH17" s="48"/>
      <c r="AI17" s="48"/>
      <c r="AJ17" s="12"/>
      <c r="AK17" s="48" t="s">
        <v>49</v>
      </c>
      <c r="AL17" s="48"/>
      <c r="AM17" s="48"/>
      <c r="AN17" s="12"/>
      <c r="AO17" s="51">
        <v>4762000</v>
      </c>
      <c r="AP17" s="51"/>
      <c r="AQ17" s="51"/>
      <c r="AR17" s="12"/>
      <c r="AS17" s="51">
        <v>16000</v>
      </c>
      <c r="AT17" s="51"/>
      <c r="AU17" s="12"/>
      <c r="AV17" s="18" t="s">
        <v>51</v>
      </c>
    </row>
    <row r="18" spans="1:48" ht="21.75" customHeight="1" x14ac:dyDescent="0.2">
      <c r="A18" s="18" t="s">
        <v>57</v>
      </c>
      <c r="B18" s="12"/>
      <c r="C18" s="18" t="s">
        <v>47</v>
      </c>
      <c r="D18" s="12"/>
      <c r="E18" s="18" t="s">
        <v>48</v>
      </c>
      <c r="F18" s="12"/>
      <c r="G18" s="48" t="s">
        <v>49</v>
      </c>
      <c r="H18" s="48"/>
      <c r="I18" s="48"/>
      <c r="J18" s="12"/>
      <c r="K18" s="51">
        <v>7109000</v>
      </c>
      <c r="L18" s="51"/>
      <c r="M18" s="51"/>
      <c r="N18" s="12"/>
      <c r="O18" s="51">
        <v>12000</v>
      </c>
      <c r="P18" s="51"/>
      <c r="Q18" s="51"/>
      <c r="R18" s="12"/>
      <c r="S18" s="48" t="s">
        <v>51</v>
      </c>
      <c r="T18" s="48"/>
      <c r="U18" s="48"/>
      <c r="V18" s="48"/>
      <c r="W18" s="48"/>
      <c r="X18" s="12"/>
      <c r="Y18" s="48" t="s">
        <v>47</v>
      </c>
      <c r="Z18" s="48"/>
      <c r="AA18" s="48"/>
      <c r="AB18" s="48"/>
      <c r="AC18" s="48"/>
      <c r="AD18" s="12"/>
      <c r="AE18" s="48" t="s">
        <v>48</v>
      </c>
      <c r="AF18" s="48"/>
      <c r="AG18" s="48"/>
      <c r="AH18" s="48"/>
      <c r="AI18" s="48"/>
      <c r="AJ18" s="12"/>
      <c r="AK18" s="48" t="s">
        <v>49</v>
      </c>
      <c r="AL18" s="48"/>
      <c r="AM18" s="48"/>
      <c r="AN18" s="12"/>
      <c r="AO18" s="51">
        <v>7109000</v>
      </c>
      <c r="AP18" s="51"/>
      <c r="AQ18" s="51"/>
      <c r="AR18" s="12"/>
      <c r="AS18" s="51">
        <v>12000</v>
      </c>
      <c r="AT18" s="51"/>
      <c r="AU18" s="12"/>
      <c r="AV18" s="18" t="s">
        <v>51</v>
      </c>
    </row>
    <row r="19" spans="1:48" ht="21.75" customHeight="1" x14ac:dyDescent="0.2">
      <c r="A19" s="18" t="s">
        <v>58</v>
      </c>
      <c r="B19" s="12"/>
      <c r="C19" s="18" t="s">
        <v>47</v>
      </c>
      <c r="D19" s="12"/>
      <c r="E19" s="18" t="s">
        <v>48</v>
      </c>
      <c r="F19" s="12"/>
      <c r="G19" s="48" t="s">
        <v>49</v>
      </c>
      <c r="H19" s="48"/>
      <c r="I19" s="48"/>
      <c r="J19" s="12"/>
      <c r="K19" s="51">
        <v>4000000</v>
      </c>
      <c r="L19" s="51"/>
      <c r="M19" s="51"/>
      <c r="N19" s="12"/>
      <c r="O19" s="51">
        <v>10000</v>
      </c>
      <c r="P19" s="51"/>
      <c r="Q19" s="51"/>
      <c r="R19" s="12"/>
      <c r="S19" s="48" t="s">
        <v>51</v>
      </c>
      <c r="T19" s="48"/>
      <c r="U19" s="48"/>
      <c r="V19" s="48"/>
      <c r="W19" s="48"/>
      <c r="X19" s="12"/>
      <c r="Y19" s="48" t="s">
        <v>47</v>
      </c>
      <c r="Z19" s="48"/>
      <c r="AA19" s="48"/>
      <c r="AB19" s="48"/>
      <c r="AC19" s="48"/>
      <c r="AD19" s="12"/>
      <c r="AE19" s="48" t="s">
        <v>48</v>
      </c>
      <c r="AF19" s="48"/>
      <c r="AG19" s="48"/>
      <c r="AH19" s="48"/>
      <c r="AI19" s="48"/>
      <c r="AJ19" s="12"/>
      <c r="AK19" s="48" t="s">
        <v>49</v>
      </c>
      <c r="AL19" s="48"/>
      <c r="AM19" s="48"/>
      <c r="AN19" s="12"/>
      <c r="AO19" s="51">
        <v>4000000</v>
      </c>
      <c r="AP19" s="51"/>
      <c r="AQ19" s="51"/>
      <c r="AR19" s="12"/>
      <c r="AS19" s="51">
        <v>10000</v>
      </c>
      <c r="AT19" s="51"/>
      <c r="AU19" s="12"/>
      <c r="AV19" s="18" t="s">
        <v>51</v>
      </c>
    </row>
    <row r="20" spans="1:48" ht="21.75" customHeight="1" x14ac:dyDescent="0.2">
      <c r="A20" s="18" t="s">
        <v>59</v>
      </c>
      <c r="B20" s="12"/>
      <c r="C20" s="18" t="s">
        <v>47</v>
      </c>
      <c r="D20" s="12"/>
      <c r="E20" s="18" t="s">
        <v>48</v>
      </c>
      <c r="F20" s="12"/>
      <c r="G20" s="48" t="s">
        <v>49</v>
      </c>
      <c r="H20" s="48"/>
      <c r="I20" s="48"/>
      <c r="J20" s="12"/>
      <c r="K20" s="51">
        <v>5803000</v>
      </c>
      <c r="L20" s="51"/>
      <c r="M20" s="51"/>
      <c r="N20" s="12"/>
      <c r="O20" s="51">
        <v>4000</v>
      </c>
      <c r="P20" s="51"/>
      <c r="Q20" s="51"/>
      <c r="R20" s="12"/>
      <c r="S20" s="48" t="s">
        <v>60</v>
      </c>
      <c r="T20" s="48"/>
      <c r="U20" s="48"/>
      <c r="V20" s="48"/>
      <c r="W20" s="48"/>
      <c r="X20" s="12"/>
      <c r="Y20" s="48" t="s">
        <v>47</v>
      </c>
      <c r="Z20" s="48"/>
      <c r="AA20" s="48"/>
      <c r="AB20" s="48"/>
      <c r="AC20" s="48"/>
      <c r="AD20" s="12"/>
      <c r="AE20" s="48" t="s">
        <v>48</v>
      </c>
      <c r="AF20" s="48"/>
      <c r="AG20" s="48"/>
      <c r="AH20" s="48"/>
      <c r="AI20" s="48"/>
      <c r="AJ20" s="12"/>
      <c r="AK20" s="48" t="s">
        <v>49</v>
      </c>
      <c r="AL20" s="48"/>
      <c r="AM20" s="48"/>
      <c r="AN20" s="12"/>
      <c r="AO20" s="51">
        <v>11247000</v>
      </c>
      <c r="AP20" s="51"/>
      <c r="AQ20" s="51"/>
      <c r="AR20" s="12"/>
      <c r="AS20" s="51">
        <v>4000</v>
      </c>
      <c r="AT20" s="51"/>
      <c r="AU20" s="12"/>
      <c r="AV20" s="18" t="s">
        <v>60</v>
      </c>
    </row>
    <row r="21" spans="1:48" ht="21.75" customHeight="1" x14ac:dyDescent="0.2">
      <c r="A21" s="18" t="s">
        <v>63</v>
      </c>
      <c r="B21" s="12"/>
      <c r="C21" s="18" t="s">
        <v>47</v>
      </c>
      <c r="D21" s="12"/>
      <c r="E21" s="18" t="s">
        <v>48</v>
      </c>
      <c r="F21" s="12"/>
      <c r="G21" s="48" t="s">
        <v>49</v>
      </c>
      <c r="H21" s="48"/>
      <c r="I21" s="48"/>
      <c r="J21" s="12"/>
      <c r="K21" s="51">
        <v>0</v>
      </c>
      <c r="L21" s="51"/>
      <c r="M21" s="51"/>
      <c r="N21" s="12"/>
      <c r="O21" s="51">
        <v>0</v>
      </c>
      <c r="P21" s="51"/>
      <c r="Q21" s="51"/>
      <c r="R21" s="12"/>
      <c r="S21" s="48" t="s">
        <v>60</v>
      </c>
      <c r="T21" s="48"/>
      <c r="U21" s="48"/>
      <c r="V21" s="48"/>
      <c r="W21" s="48"/>
      <c r="X21" s="12"/>
      <c r="Y21" s="48" t="s">
        <v>47</v>
      </c>
      <c r="Z21" s="48"/>
      <c r="AA21" s="48"/>
      <c r="AB21" s="48"/>
      <c r="AC21" s="48"/>
      <c r="AD21" s="12"/>
      <c r="AE21" s="48" t="s">
        <v>48</v>
      </c>
      <c r="AF21" s="48"/>
      <c r="AG21" s="48"/>
      <c r="AH21" s="48"/>
      <c r="AI21" s="48"/>
      <c r="AJ21" s="12"/>
      <c r="AK21" s="48" t="s">
        <v>49</v>
      </c>
      <c r="AL21" s="48"/>
      <c r="AM21" s="48"/>
      <c r="AN21" s="12"/>
      <c r="AO21" s="51">
        <v>9216000</v>
      </c>
      <c r="AP21" s="51"/>
      <c r="AQ21" s="51"/>
      <c r="AR21" s="12"/>
      <c r="AS21" s="51">
        <v>3400</v>
      </c>
      <c r="AT21" s="51"/>
      <c r="AU21" s="12"/>
      <c r="AV21" s="18" t="s">
        <v>60</v>
      </c>
    </row>
    <row r="22" spans="1:48" ht="21.75" customHeight="1" x14ac:dyDescent="0.2">
      <c r="A22" s="18" t="s">
        <v>64</v>
      </c>
      <c r="B22" s="12"/>
      <c r="C22" s="18" t="s">
        <v>47</v>
      </c>
      <c r="D22" s="12"/>
      <c r="E22" s="18" t="s">
        <v>48</v>
      </c>
      <c r="F22" s="12"/>
      <c r="G22" s="48" t="s">
        <v>49</v>
      </c>
      <c r="H22" s="48"/>
      <c r="I22" s="48"/>
      <c r="J22" s="12"/>
      <c r="K22" s="51">
        <v>0</v>
      </c>
      <c r="L22" s="51"/>
      <c r="M22" s="51"/>
      <c r="N22" s="12"/>
      <c r="O22" s="51">
        <v>0</v>
      </c>
      <c r="P22" s="51"/>
      <c r="Q22" s="51"/>
      <c r="R22" s="12"/>
      <c r="S22" s="48" t="s">
        <v>60</v>
      </c>
      <c r="T22" s="48"/>
      <c r="U22" s="48"/>
      <c r="V22" s="48"/>
      <c r="W22" s="48"/>
      <c r="X22" s="12"/>
      <c r="Y22" s="48" t="s">
        <v>47</v>
      </c>
      <c r="Z22" s="48"/>
      <c r="AA22" s="48"/>
      <c r="AB22" s="48"/>
      <c r="AC22" s="48"/>
      <c r="AD22" s="12"/>
      <c r="AE22" s="48" t="s">
        <v>48</v>
      </c>
      <c r="AF22" s="48"/>
      <c r="AG22" s="48"/>
      <c r="AH22" s="48"/>
      <c r="AI22" s="48"/>
      <c r="AJ22" s="12"/>
      <c r="AK22" s="48" t="s">
        <v>49</v>
      </c>
      <c r="AL22" s="48"/>
      <c r="AM22" s="48"/>
      <c r="AN22" s="12"/>
      <c r="AO22" s="51">
        <v>3364000</v>
      </c>
      <c r="AP22" s="51"/>
      <c r="AQ22" s="51"/>
      <c r="AR22" s="12"/>
      <c r="AS22" s="51">
        <v>3600</v>
      </c>
      <c r="AT22" s="51"/>
      <c r="AU22" s="12"/>
      <c r="AV22" s="18" t="s">
        <v>60</v>
      </c>
    </row>
    <row r="23" spans="1:48" ht="21.75" customHeight="1" x14ac:dyDescent="0.2">
      <c r="A23" s="18" t="s">
        <v>65</v>
      </c>
      <c r="B23" s="12"/>
      <c r="C23" s="18" t="s">
        <v>47</v>
      </c>
      <c r="D23" s="12"/>
      <c r="E23" s="18" t="s">
        <v>48</v>
      </c>
      <c r="F23" s="12"/>
      <c r="G23" s="48" t="s">
        <v>49</v>
      </c>
      <c r="H23" s="48"/>
      <c r="I23" s="48"/>
      <c r="J23" s="12"/>
      <c r="K23" s="51">
        <v>0</v>
      </c>
      <c r="L23" s="51"/>
      <c r="M23" s="51"/>
      <c r="N23" s="12"/>
      <c r="O23" s="51">
        <v>0</v>
      </c>
      <c r="P23" s="51"/>
      <c r="Q23" s="51"/>
      <c r="R23" s="12"/>
      <c r="S23" s="48" t="s">
        <v>60</v>
      </c>
      <c r="T23" s="48"/>
      <c r="U23" s="48"/>
      <c r="V23" s="48"/>
      <c r="W23" s="48"/>
      <c r="X23" s="12"/>
      <c r="Y23" s="48" t="s">
        <v>47</v>
      </c>
      <c r="Z23" s="48"/>
      <c r="AA23" s="48"/>
      <c r="AB23" s="48"/>
      <c r="AC23" s="48"/>
      <c r="AD23" s="12"/>
      <c r="AE23" s="48" t="s">
        <v>48</v>
      </c>
      <c r="AF23" s="48"/>
      <c r="AG23" s="48"/>
      <c r="AH23" s="48"/>
      <c r="AI23" s="48"/>
      <c r="AJ23" s="12"/>
      <c r="AK23" s="48" t="s">
        <v>49</v>
      </c>
      <c r="AL23" s="48"/>
      <c r="AM23" s="48"/>
      <c r="AN23" s="12"/>
      <c r="AO23" s="51">
        <v>4694000</v>
      </c>
      <c r="AP23" s="51"/>
      <c r="AQ23" s="51"/>
      <c r="AR23" s="12"/>
      <c r="AS23" s="51">
        <v>3800</v>
      </c>
      <c r="AT23" s="51"/>
      <c r="AU23" s="12"/>
      <c r="AV23" s="18" t="s">
        <v>60</v>
      </c>
    </row>
    <row r="24" spans="1:48" ht="21.75" customHeight="1" x14ac:dyDescent="0.2">
      <c r="A24" s="18" t="s">
        <v>61</v>
      </c>
      <c r="B24" s="12"/>
      <c r="C24" s="18" t="s">
        <v>47</v>
      </c>
      <c r="D24" s="12"/>
      <c r="E24" s="18" t="s">
        <v>48</v>
      </c>
      <c r="F24" s="12"/>
      <c r="G24" s="48" t="s">
        <v>49</v>
      </c>
      <c r="H24" s="48"/>
      <c r="I24" s="48"/>
      <c r="J24" s="12"/>
      <c r="K24" s="51">
        <v>150000</v>
      </c>
      <c r="L24" s="51"/>
      <c r="M24" s="51"/>
      <c r="N24" s="12"/>
      <c r="O24" s="51">
        <v>4000</v>
      </c>
      <c r="P24" s="51"/>
      <c r="Q24" s="51"/>
      <c r="R24" s="12"/>
      <c r="S24" s="48" t="s">
        <v>62</v>
      </c>
      <c r="T24" s="48"/>
      <c r="U24" s="48"/>
      <c r="V24" s="48"/>
      <c r="W24" s="48"/>
      <c r="X24" s="12"/>
      <c r="Y24" s="48" t="s">
        <v>47</v>
      </c>
      <c r="Z24" s="48"/>
      <c r="AA24" s="48"/>
      <c r="AB24" s="48"/>
      <c r="AC24" s="48"/>
      <c r="AD24" s="12"/>
      <c r="AE24" s="48" t="s">
        <v>48</v>
      </c>
      <c r="AF24" s="48"/>
      <c r="AG24" s="48"/>
      <c r="AH24" s="48"/>
      <c r="AI24" s="48"/>
      <c r="AJ24" s="12"/>
      <c r="AK24" s="48" t="s">
        <v>49</v>
      </c>
      <c r="AL24" s="48"/>
      <c r="AM24" s="48"/>
      <c r="AN24" s="12"/>
      <c r="AO24" s="51">
        <v>580000</v>
      </c>
      <c r="AP24" s="51"/>
      <c r="AQ24" s="51"/>
      <c r="AR24" s="12"/>
      <c r="AS24" s="51">
        <v>4000</v>
      </c>
      <c r="AT24" s="51"/>
      <c r="AU24" s="12"/>
      <c r="AV24" s="18" t="s">
        <v>62</v>
      </c>
    </row>
    <row r="25" spans="1:48" ht="21.75" customHeight="1" x14ac:dyDescent="0.2">
      <c r="A25" s="18" t="s">
        <v>66</v>
      </c>
      <c r="B25" s="12"/>
      <c r="C25" s="18" t="s">
        <v>47</v>
      </c>
      <c r="D25" s="12"/>
      <c r="E25" s="18" t="s">
        <v>48</v>
      </c>
      <c r="F25" s="12"/>
      <c r="G25" s="48" t="s">
        <v>49</v>
      </c>
      <c r="H25" s="48"/>
      <c r="I25" s="48"/>
      <c r="J25" s="12"/>
      <c r="K25" s="51">
        <v>0</v>
      </c>
      <c r="L25" s="51"/>
      <c r="M25" s="51"/>
      <c r="N25" s="12"/>
      <c r="O25" s="51">
        <v>0</v>
      </c>
      <c r="P25" s="51"/>
      <c r="Q25" s="51"/>
      <c r="R25" s="12"/>
      <c r="S25" s="48" t="s">
        <v>62</v>
      </c>
      <c r="T25" s="48"/>
      <c r="U25" s="48"/>
      <c r="V25" s="48"/>
      <c r="W25" s="48"/>
      <c r="X25" s="12"/>
      <c r="Y25" s="48" t="s">
        <v>47</v>
      </c>
      <c r="Z25" s="48"/>
      <c r="AA25" s="48"/>
      <c r="AB25" s="48"/>
      <c r="AC25" s="48"/>
      <c r="AD25" s="12"/>
      <c r="AE25" s="48" t="s">
        <v>48</v>
      </c>
      <c r="AF25" s="48"/>
      <c r="AG25" s="48"/>
      <c r="AH25" s="48"/>
      <c r="AI25" s="48"/>
      <c r="AJ25" s="12"/>
      <c r="AK25" s="48" t="s">
        <v>49</v>
      </c>
      <c r="AL25" s="48"/>
      <c r="AM25" s="48"/>
      <c r="AN25" s="12"/>
      <c r="AO25" s="51">
        <v>836000</v>
      </c>
      <c r="AP25" s="51"/>
      <c r="AQ25" s="51"/>
      <c r="AR25" s="12"/>
      <c r="AS25" s="51">
        <v>3600</v>
      </c>
      <c r="AT25" s="51"/>
      <c r="AU25" s="12"/>
      <c r="AV25" s="18" t="s">
        <v>62</v>
      </c>
    </row>
    <row r="26" spans="1:48" ht="21.75" customHeight="1" x14ac:dyDescent="0.2">
      <c r="A26" s="18" t="s">
        <v>67</v>
      </c>
      <c r="B26" s="12"/>
      <c r="C26" s="18" t="s">
        <v>47</v>
      </c>
      <c r="D26" s="12"/>
      <c r="E26" s="18" t="s">
        <v>48</v>
      </c>
      <c r="F26" s="12"/>
      <c r="G26" s="48" t="s">
        <v>49</v>
      </c>
      <c r="H26" s="48"/>
      <c r="I26" s="48"/>
      <c r="J26" s="12"/>
      <c r="K26" s="51">
        <v>0</v>
      </c>
      <c r="L26" s="51"/>
      <c r="M26" s="51"/>
      <c r="N26" s="12"/>
      <c r="O26" s="51">
        <v>0</v>
      </c>
      <c r="P26" s="51"/>
      <c r="Q26" s="51"/>
      <c r="R26" s="12"/>
      <c r="S26" s="48" t="s">
        <v>62</v>
      </c>
      <c r="T26" s="48"/>
      <c r="U26" s="48"/>
      <c r="V26" s="48"/>
      <c r="W26" s="48"/>
      <c r="X26" s="12"/>
      <c r="Y26" s="48" t="s">
        <v>47</v>
      </c>
      <c r="Z26" s="48"/>
      <c r="AA26" s="48"/>
      <c r="AB26" s="48"/>
      <c r="AC26" s="48"/>
      <c r="AD26" s="12"/>
      <c r="AE26" s="48" t="s">
        <v>48</v>
      </c>
      <c r="AF26" s="48"/>
      <c r="AG26" s="48"/>
      <c r="AH26" s="48"/>
      <c r="AI26" s="48"/>
      <c r="AJ26" s="12"/>
      <c r="AK26" s="48" t="s">
        <v>49</v>
      </c>
      <c r="AL26" s="48"/>
      <c r="AM26" s="48"/>
      <c r="AN26" s="12"/>
      <c r="AO26" s="51">
        <v>2039000</v>
      </c>
      <c r="AP26" s="51"/>
      <c r="AQ26" s="51"/>
      <c r="AR26" s="12"/>
      <c r="AS26" s="51">
        <v>3800</v>
      </c>
      <c r="AT26" s="51"/>
      <c r="AU26" s="12"/>
      <c r="AV26" s="18" t="s">
        <v>62</v>
      </c>
    </row>
    <row r="27" spans="1:48" ht="21.75" customHeight="1" x14ac:dyDescent="0.2">
      <c r="A27" s="18" t="s">
        <v>68</v>
      </c>
      <c r="B27" s="12"/>
      <c r="C27" s="18" t="s">
        <v>47</v>
      </c>
      <c r="D27" s="12"/>
      <c r="E27" s="18" t="s">
        <v>48</v>
      </c>
      <c r="F27" s="12"/>
      <c r="G27" s="48" t="s">
        <v>49</v>
      </c>
      <c r="H27" s="48"/>
      <c r="I27" s="48"/>
      <c r="J27" s="12"/>
      <c r="K27" s="51">
        <v>0</v>
      </c>
      <c r="L27" s="51"/>
      <c r="M27" s="51"/>
      <c r="N27" s="12"/>
      <c r="O27" s="51">
        <v>0</v>
      </c>
      <c r="P27" s="51"/>
      <c r="Q27" s="51"/>
      <c r="R27" s="12"/>
      <c r="S27" s="48" t="s">
        <v>62</v>
      </c>
      <c r="T27" s="48"/>
      <c r="U27" s="48"/>
      <c r="V27" s="48"/>
      <c r="W27" s="48"/>
      <c r="X27" s="12"/>
      <c r="Y27" s="48" t="s">
        <v>47</v>
      </c>
      <c r="Z27" s="48"/>
      <c r="AA27" s="48"/>
      <c r="AB27" s="48"/>
      <c r="AC27" s="48"/>
      <c r="AD27" s="12"/>
      <c r="AE27" s="48" t="s">
        <v>48</v>
      </c>
      <c r="AF27" s="48"/>
      <c r="AG27" s="48"/>
      <c r="AH27" s="48"/>
      <c r="AI27" s="48"/>
      <c r="AJ27" s="12"/>
      <c r="AK27" s="48" t="s">
        <v>49</v>
      </c>
      <c r="AL27" s="48"/>
      <c r="AM27" s="48"/>
      <c r="AN27" s="12"/>
      <c r="AO27" s="51">
        <v>250000</v>
      </c>
      <c r="AP27" s="51"/>
      <c r="AQ27" s="51"/>
      <c r="AR27" s="12"/>
      <c r="AS27" s="51">
        <v>5000</v>
      </c>
      <c r="AT27" s="51"/>
      <c r="AU27" s="12"/>
      <c r="AV27" s="18" t="s">
        <v>62</v>
      </c>
    </row>
    <row r="28" spans="1:48" ht="21.75" customHeight="1" x14ac:dyDescent="0.2"/>
    <row r="29" spans="1:48" ht="21.75" customHeight="1" x14ac:dyDescent="0.2"/>
    <row r="30" spans="1:48" ht="21.75" customHeight="1" x14ac:dyDescent="0.2"/>
    <row r="31" spans="1:48" ht="21.75" customHeight="1" x14ac:dyDescent="0.2"/>
    <row r="32" spans="1:48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</sheetData>
  <mergeCells count="179">
    <mergeCell ref="G27:I27"/>
    <mergeCell ref="K27:M27"/>
    <mergeCell ref="O27:Q27"/>
    <mergeCell ref="S27:W27"/>
    <mergeCell ref="Y27:AC27"/>
    <mergeCell ref="AE27:AI27"/>
    <mergeCell ref="AK27:AM27"/>
    <mergeCell ref="AO27:AQ27"/>
    <mergeCell ref="AS27:AT27"/>
    <mergeCell ref="G26:I26"/>
    <mergeCell ref="K26:M26"/>
    <mergeCell ref="O26:Q26"/>
    <mergeCell ref="S26:W26"/>
    <mergeCell ref="Y26:AC26"/>
    <mergeCell ref="AE26:AI26"/>
    <mergeCell ref="AK26:AM26"/>
    <mergeCell ref="AO26:AQ26"/>
    <mergeCell ref="AS26:AT26"/>
    <mergeCell ref="G25:I25"/>
    <mergeCell ref="K25:M25"/>
    <mergeCell ref="O25:Q25"/>
    <mergeCell ref="S25:W25"/>
    <mergeCell ref="Y25:AC25"/>
    <mergeCell ref="AE25:AI25"/>
    <mergeCell ref="AK25:AM25"/>
    <mergeCell ref="AO25:AQ25"/>
    <mergeCell ref="AS25:AT25"/>
    <mergeCell ref="G23:I23"/>
    <mergeCell ref="K23:M23"/>
    <mergeCell ref="O23:Q23"/>
    <mergeCell ref="S23:W23"/>
    <mergeCell ref="Y23:AC23"/>
    <mergeCell ref="AE23:AI23"/>
    <mergeCell ref="AK23:AM23"/>
    <mergeCell ref="AO23:AQ23"/>
    <mergeCell ref="AS23:AT23"/>
    <mergeCell ref="G22:I22"/>
    <mergeCell ref="K22:M22"/>
    <mergeCell ref="O22:Q22"/>
    <mergeCell ref="S22:W22"/>
    <mergeCell ref="Y22:AC22"/>
    <mergeCell ref="AE22:AI22"/>
    <mergeCell ref="AK22:AM22"/>
    <mergeCell ref="AO22:AQ22"/>
    <mergeCell ref="AS22:AT22"/>
    <mergeCell ref="G21:I21"/>
    <mergeCell ref="K21:M21"/>
    <mergeCell ref="O21:Q21"/>
    <mergeCell ref="S21:W21"/>
    <mergeCell ref="Y21:AC21"/>
    <mergeCell ref="AE21:AI21"/>
    <mergeCell ref="AK21:AM21"/>
    <mergeCell ref="AO21:AQ21"/>
    <mergeCell ref="AS21:AT21"/>
    <mergeCell ref="G24:I24"/>
    <mergeCell ref="K24:M24"/>
    <mergeCell ref="O24:Q24"/>
    <mergeCell ref="S24:W24"/>
    <mergeCell ref="Y24:AC24"/>
    <mergeCell ref="AE24:AI24"/>
    <mergeCell ref="AK24:AM24"/>
    <mergeCell ref="AO24:AQ24"/>
    <mergeCell ref="AS24:AT24"/>
    <mergeCell ref="G20:I20"/>
    <mergeCell ref="K20:M20"/>
    <mergeCell ref="O20:Q20"/>
    <mergeCell ref="S20:W20"/>
    <mergeCell ref="Y20:AC20"/>
    <mergeCell ref="AE20:AI20"/>
    <mergeCell ref="AK20:AM20"/>
    <mergeCell ref="AO20:AQ20"/>
    <mergeCell ref="AS20:AT20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C9:W9"/>
    <mergeCell ref="Y9:AV9"/>
    <mergeCell ref="G10:I10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A1:AW1"/>
    <mergeCell ref="A2:AW2"/>
    <mergeCell ref="A3:AW3"/>
    <mergeCell ref="A5:AW5"/>
    <mergeCell ref="I6:AA6"/>
    <mergeCell ref="A8:G8"/>
    <mergeCell ref="I8:K8"/>
    <mergeCell ref="M8:O8"/>
    <mergeCell ref="Q8:U8"/>
    <mergeCell ref="W8:AA8"/>
    <mergeCell ref="AC8:AG8"/>
    <mergeCell ref="AI8:AK8"/>
    <mergeCell ref="AM8:AO8"/>
    <mergeCell ref="AQ8:AS8"/>
    <mergeCell ref="AC6:AV6"/>
  </mergeCells>
  <pageMargins left="0.39" right="0.39" top="0.39" bottom="0.39" header="0" footer="0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8"/>
  <sheetViews>
    <sheetView rightToLeft="1" view="pageBreakPreview" zoomScale="60" zoomScaleNormal="100" workbookViewId="0">
      <selection activeCell="S36" sqref="S36"/>
    </sheetView>
  </sheetViews>
  <sheetFormatPr defaultRowHeight="12.75" x14ac:dyDescent="0.2"/>
  <cols>
    <col min="1" max="1" width="5.140625" customWidth="1"/>
    <col min="2" max="2" width="30.42578125" customWidth="1"/>
    <col min="3" max="3" width="1.28515625" customWidth="1"/>
    <col min="4" max="4" width="2.5703125" customWidth="1"/>
    <col min="5" max="5" width="15.42578125" customWidth="1"/>
    <col min="6" max="6" width="1.28515625" customWidth="1"/>
    <col min="7" max="7" width="21.28515625" bestFit="1" customWidth="1"/>
    <col min="8" max="8" width="1.28515625" customWidth="1"/>
    <col min="9" max="9" width="21.28515625" bestFit="1" customWidth="1"/>
    <col min="10" max="10" width="1.28515625" customWidth="1"/>
    <col min="11" max="11" width="13.7109375" bestFit="1" customWidth="1"/>
    <col min="12" max="12" width="1.28515625" customWidth="1"/>
    <col min="13" max="13" width="20.85546875" customWidth="1"/>
    <col min="14" max="14" width="1.28515625" customWidth="1"/>
    <col min="15" max="15" width="15.85546875" customWidth="1"/>
    <col min="16" max="16" width="1.28515625" customWidth="1"/>
    <col min="17" max="17" width="20.140625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21.28515625" bestFit="1" customWidth="1"/>
    <col min="24" max="24" width="1.28515625" customWidth="1"/>
    <col min="25" max="25" width="20.85546875" bestFit="1" customWidth="1"/>
    <col min="26" max="26" width="1.28515625" customWidth="1"/>
    <col min="27" max="27" width="30.5703125" customWidth="1"/>
    <col min="28" max="28" width="0.28515625" customWidth="1"/>
  </cols>
  <sheetData>
    <row r="1" spans="1:27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7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27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spans="1:27" ht="14.45" customHeight="1" x14ac:dyDescent="0.2"/>
    <row r="5" spans="1:27" ht="14.45" customHeight="1" x14ac:dyDescent="0.2">
      <c r="A5" s="1" t="s">
        <v>69</v>
      </c>
      <c r="B5" s="45" t="s">
        <v>70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</row>
    <row r="6" spans="1:27" ht="14.45" customHeight="1" x14ac:dyDescent="0.2">
      <c r="E6" s="46" t="s">
        <v>7</v>
      </c>
      <c r="F6" s="46"/>
      <c r="G6" s="46"/>
      <c r="H6" s="46"/>
      <c r="I6" s="46"/>
      <c r="K6" s="46" t="s">
        <v>8</v>
      </c>
      <c r="L6" s="46"/>
      <c r="M6" s="46"/>
      <c r="N6" s="46"/>
      <c r="O6" s="46"/>
      <c r="P6" s="46"/>
      <c r="Q6" s="46"/>
      <c r="S6" s="46" t="s">
        <v>9</v>
      </c>
      <c r="T6" s="46"/>
      <c r="U6" s="46"/>
      <c r="V6" s="46"/>
      <c r="W6" s="46"/>
      <c r="X6" s="46"/>
      <c r="Y6" s="46"/>
      <c r="Z6" s="46"/>
      <c r="AA6" s="46"/>
    </row>
    <row r="7" spans="1:27" ht="14.45" customHeight="1" x14ac:dyDescent="0.2">
      <c r="E7" s="3"/>
      <c r="F7" s="3"/>
      <c r="G7" s="3"/>
      <c r="H7" s="3"/>
      <c r="I7" s="3"/>
      <c r="K7" s="47" t="s">
        <v>71</v>
      </c>
      <c r="L7" s="47"/>
      <c r="M7" s="47"/>
      <c r="N7" s="3"/>
      <c r="O7" s="47" t="s">
        <v>72</v>
      </c>
      <c r="P7" s="47"/>
      <c r="Q7" s="47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46" t="s">
        <v>73</v>
      </c>
      <c r="B8" s="46"/>
      <c r="D8" s="46" t="s">
        <v>74</v>
      </c>
      <c r="E8" s="46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75</v>
      </c>
      <c r="W8" s="2" t="s">
        <v>14</v>
      </c>
      <c r="Y8" s="2" t="s">
        <v>15</v>
      </c>
      <c r="AA8" s="26" t="s">
        <v>18</v>
      </c>
    </row>
    <row r="9" spans="1:27" ht="21.75" customHeight="1" x14ac:dyDescent="0.2">
      <c r="A9" s="49" t="s">
        <v>76</v>
      </c>
      <c r="B9" s="49"/>
      <c r="C9" s="12"/>
      <c r="D9" s="38">
        <v>75492291</v>
      </c>
      <c r="E9" s="38">
        <v>75492291</v>
      </c>
      <c r="F9" s="38"/>
      <c r="G9" s="38">
        <v>2209702307106</v>
      </c>
      <c r="H9" s="38"/>
      <c r="I9" s="38">
        <v>2719477247121.6099</v>
      </c>
      <c r="J9" s="38"/>
      <c r="K9" s="38">
        <v>3910000</v>
      </c>
      <c r="L9" s="38"/>
      <c r="M9" s="38">
        <v>141609661827</v>
      </c>
      <c r="N9" s="38"/>
      <c r="O9" s="38">
        <v>8615000</v>
      </c>
      <c r="P9" s="38"/>
      <c r="Q9" s="38">
        <v>314847944990</v>
      </c>
      <c r="R9" s="38"/>
      <c r="S9" s="38">
        <v>70787291</v>
      </c>
      <c r="T9" s="38"/>
      <c r="U9" s="38">
        <v>36877</v>
      </c>
      <c r="V9" s="38"/>
      <c r="W9" s="38">
        <v>2091057939951</v>
      </c>
      <c r="X9" s="38"/>
      <c r="Y9" s="38">
        <v>2609933475907.5898</v>
      </c>
      <c r="Z9" s="12"/>
      <c r="AA9" s="27">
        <f>Y9/63790619651995</f>
        <v>4.0914063700053217E-2</v>
      </c>
    </row>
    <row r="10" spans="1:27" ht="21.75" customHeight="1" x14ac:dyDescent="0.2">
      <c r="A10" s="48" t="s">
        <v>77</v>
      </c>
      <c r="B10" s="48"/>
      <c r="C10" s="12"/>
      <c r="D10" s="38">
        <v>4060000</v>
      </c>
      <c r="E10" s="38">
        <v>4060000</v>
      </c>
      <c r="F10" s="38"/>
      <c r="G10" s="38">
        <v>90082053947</v>
      </c>
      <c r="H10" s="38"/>
      <c r="I10" s="38">
        <v>94669566127.5</v>
      </c>
      <c r="J10" s="38"/>
      <c r="K10" s="38">
        <v>8235587</v>
      </c>
      <c r="L10" s="38"/>
      <c r="M10" s="38">
        <v>195131647927</v>
      </c>
      <c r="N10" s="38"/>
      <c r="O10" s="38">
        <v>1560000</v>
      </c>
      <c r="P10" s="38"/>
      <c r="Q10" s="38">
        <v>36853668715</v>
      </c>
      <c r="R10" s="38"/>
      <c r="S10" s="38">
        <v>10735587</v>
      </c>
      <c r="T10" s="38"/>
      <c r="U10" s="38">
        <v>23872</v>
      </c>
      <c r="V10" s="38"/>
      <c r="W10" s="38">
        <v>250772078525</v>
      </c>
      <c r="X10" s="38"/>
      <c r="Y10" s="38">
        <v>256231880376.58801</v>
      </c>
      <c r="Z10" s="12"/>
      <c r="AA10" s="27">
        <f t="shared" ref="AA10:AA17" si="0">Y10/63790619651995</f>
        <v>4.0167642480107898E-3</v>
      </c>
    </row>
    <row r="11" spans="1:27" ht="21.75" customHeight="1" x14ac:dyDescent="0.2">
      <c r="A11" s="48" t="s">
        <v>78</v>
      </c>
      <c r="B11" s="48"/>
      <c r="C11" s="12"/>
      <c r="D11" s="38">
        <v>2000000</v>
      </c>
      <c r="E11" s="38">
        <v>2000000</v>
      </c>
      <c r="F11" s="38"/>
      <c r="G11" s="38">
        <v>35016564372</v>
      </c>
      <c r="H11" s="38"/>
      <c r="I11" s="38">
        <v>35313377500</v>
      </c>
      <c r="J11" s="38"/>
      <c r="K11" s="38">
        <v>0</v>
      </c>
      <c r="L11" s="38"/>
      <c r="M11" s="38">
        <v>0</v>
      </c>
      <c r="N11" s="38"/>
      <c r="O11" s="38">
        <v>2000000</v>
      </c>
      <c r="P11" s="38"/>
      <c r="Q11" s="38">
        <v>35855275883</v>
      </c>
      <c r="R11" s="38"/>
      <c r="S11" s="38">
        <v>0</v>
      </c>
      <c r="T11" s="38"/>
      <c r="U11" s="38">
        <v>0</v>
      </c>
      <c r="V11" s="38"/>
      <c r="W11" s="38">
        <v>0</v>
      </c>
      <c r="X11" s="38"/>
      <c r="Y11" s="38">
        <v>0</v>
      </c>
      <c r="Z11" s="12"/>
      <c r="AA11" s="27">
        <f t="shared" si="0"/>
        <v>0</v>
      </c>
    </row>
    <row r="12" spans="1:27" ht="21.75" customHeight="1" x14ac:dyDescent="0.2">
      <c r="A12" s="48" t="s">
        <v>79</v>
      </c>
      <c r="B12" s="48"/>
      <c r="C12" s="12"/>
      <c r="D12" s="38">
        <v>7529000</v>
      </c>
      <c r="E12" s="38">
        <v>7529000</v>
      </c>
      <c r="F12" s="38"/>
      <c r="G12" s="38">
        <v>89438699597</v>
      </c>
      <c r="H12" s="38"/>
      <c r="I12" s="38">
        <v>93620615842.5625</v>
      </c>
      <c r="J12" s="38"/>
      <c r="K12" s="38">
        <v>0</v>
      </c>
      <c r="L12" s="38"/>
      <c r="M12" s="38">
        <v>0</v>
      </c>
      <c r="N12" s="38"/>
      <c r="O12" s="38"/>
      <c r="P12" s="38"/>
      <c r="Q12" s="38">
        <v>0</v>
      </c>
      <c r="R12" s="38"/>
      <c r="S12" s="38">
        <v>7529000</v>
      </c>
      <c r="T12" s="38"/>
      <c r="U12" s="38">
        <v>12733</v>
      </c>
      <c r="V12" s="38"/>
      <c r="W12" s="38">
        <v>89438699597</v>
      </c>
      <c r="X12" s="38"/>
      <c r="Y12" s="38">
        <v>95848781983.0625</v>
      </c>
      <c r="Z12" s="12"/>
      <c r="AA12" s="27">
        <f t="shared" si="0"/>
        <v>1.5025529224509564E-3</v>
      </c>
    </row>
    <row r="13" spans="1:27" ht="21.75" customHeight="1" x14ac:dyDescent="0.2">
      <c r="A13" s="48" t="s">
        <v>80</v>
      </c>
      <c r="B13" s="48"/>
      <c r="C13" s="12"/>
      <c r="D13" s="38">
        <v>33032471</v>
      </c>
      <c r="E13" s="38" t="s">
        <v>235</v>
      </c>
      <c r="F13" s="38"/>
      <c r="G13" s="38">
        <v>616293904003</v>
      </c>
      <c r="H13" s="38"/>
      <c r="I13" s="38">
        <v>636515444555.453</v>
      </c>
      <c r="J13" s="38"/>
      <c r="K13" s="38">
        <v>0</v>
      </c>
      <c r="L13" s="38"/>
      <c r="M13" s="38">
        <v>0</v>
      </c>
      <c r="N13" s="38"/>
      <c r="O13" s="38">
        <v>33032471</v>
      </c>
      <c r="P13" s="38"/>
      <c r="Q13" s="38">
        <v>643087500223</v>
      </c>
      <c r="R13" s="38"/>
      <c r="S13" s="38">
        <v>0</v>
      </c>
      <c r="T13" s="38"/>
      <c r="U13" s="38">
        <v>0</v>
      </c>
      <c r="V13" s="38"/>
      <c r="W13" s="38">
        <v>0</v>
      </c>
      <c r="X13" s="38"/>
      <c r="Y13" s="38">
        <v>0</v>
      </c>
      <c r="Z13" s="12"/>
      <c r="AA13" s="27">
        <f t="shared" si="0"/>
        <v>0</v>
      </c>
    </row>
    <row r="14" spans="1:27" ht="21.75" customHeight="1" x14ac:dyDescent="0.2">
      <c r="A14" s="48" t="s">
        <v>81</v>
      </c>
      <c r="B14" s="48"/>
      <c r="C14" s="12"/>
      <c r="D14" s="38">
        <v>3099300</v>
      </c>
      <c r="E14" s="38">
        <v>3099300</v>
      </c>
      <c r="F14" s="38"/>
      <c r="G14" s="38">
        <v>31189111064</v>
      </c>
      <c r="H14" s="38"/>
      <c r="I14" s="38">
        <v>31625524902.037498</v>
      </c>
      <c r="J14" s="38"/>
      <c r="K14" s="38">
        <v>8960680</v>
      </c>
      <c r="L14" s="38"/>
      <c r="M14" s="38">
        <v>90000020386</v>
      </c>
      <c r="N14" s="38"/>
      <c r="O14" s="38">
        <v>6915000</v>
      </c>
      <c r="P14" s="38"/>
      <c r="Q14" s="38">
        <v>70120800140</v>
      </c>
      <c r="R14" s="38"/>
      <c r="S14" s="38">
        <v>5144980</v>
      </c>
      <c r="T14" s="38"/>
      <c r="U14" s="38">
        <v>10206</v>
      </c>
      <c r="V14" s="38"/>
      <c r="W14" s="38">
        <v>51699872567</v>
      </c>
      <c r="X14" s="38"/>
      <c r="Y14" s="38">
        <v>52499820317.647499</v>
      </c>
      <c r="Z14" s="12"/>
      <c r="AA14" s="27">
        <f t="shared" si="0"/>
        <v>8.2300220007355904E-4</v>
      </c>
    </row>
    <row r="15" spans="1:27" ht="21.75" customHeight="1" x14ac:dyDescent="0.2">
      <c r="A15" s="48" t="s">
        <v>82</v>
      </c>
      <c r="B15" s="48"/>
      <c r="C15" s="12"/>
      <c r="D15" s="38">
        <v>2760000</v>
      </c>
      <c r="E15" s="38">
        <v>2760000</v>
      </c>
      <c r="F15" s="38"/>
      <c r="G15" s="38">
        <v>161857698601</v>
      </c>
      <c r="H15" s="38"/>
      <c r="I15" s="38">
        <v>169824072015</v>
      </c>
      <c r="J15" s="38"/>
      <c r="K15" s="38">
        <v>0</v>
      </c>
      <c r="L15" s="38"/>
      <c r="M15" s="38">
        <v>0</v>
      </c>
      <c r="N15" s="38"/>
      <c r="O15" s="38">
        <v>2760000</v>
      </c>
      <c r="P15" s="38"/>
      <c r="Q15" s="38">
        <v>171904211937</v>
      </c>
      <c r="R15" s="38"/>
      <c r="S15" s="38">
        <v>0</v>
      </c>
      <c r="T15" s="38"/>
      <c r="U15" s="38">
        <v>0</v>
      </c>
      <c r="V15" s="38"/>
      <c r="W15" s="38">
        <v>0</v>
      </c>
      <c r="X15" s="38"/>
      <c r="Y15" s="38">
        <v>0</v>
      </c>
      <c r="Z15" s="12"/>
      <c r="AA15" s="27">
        <f t="shared" si="0"/>
        <v>0</v>
      </c>
    </row>
    <row r="16" spans="1:27" ht="21.75" customHeight="1" x14ac:dyDescent="0.2">
      <c r="A16" s="48" t="s">
        <v>83</v>
      </c>
      <c r="B16" s="48"/>
      <c r="C16" s="12"/>
      <c r="D16" s="38">
        <v>14596675</v>
      </c>
      <c r="E16" s="38">
        <v>14596675</v>
      </c>
      <c r="F16" s="38"/>
      <c r="G16" s="38">
        <v>145994118763</v>
      </c>
      <c r="H16" s="38"/>
      <c r="I16" s="38">
        <v>149806774837.086</v>
      </c>
      <c r="J16" s="38"/>
      <c r="K16" s="38">
        <v>0</v>
      </c>
      <c r="L16" s="38"/>
      <c r="M16" s="38">
        <v>0</v>
      </c>
      <c r="N16" s="38"/>
      <c r="O16" s="38">
        <v>6595000</v>
      </c>
      <c r="P16" s="38"/>
      <c r="Q16" s="38">
        <v>69010073599</v>
      </c>
      <c r="R16" s="38"/>
      <c r="S16" s="38">
        <v>8001675</v>
      </c>
      <c r="T16" s="38"/>
      <c r="U16" s="38">
        <v>10579</v>
      </c>
      <c r="V16" s="38"/>
      <c r="W16" s="38">
        <v>80031753140</v>
      </c>
      <c r="X16" s="38"/>
      <c r="Y16" s="38">
        <v>84633848002.532806</v>
      </c>
      <c r="Z16" s="12"/>
      <c r="AA16" s="27">
        <f t="shared" si="0"/>
        <v>1.3267444095110927E-3</v>
      </c>
    </row>
    <row r="17" spans="1:27" ht="21.75" customHeight="1" x14ac:dyDescent="0.2">
      <c r="A17" s="50" t="s">
        <v>84</v>
      </c>
      <c r="B17" s="50"/>
      <c r="C17" s="12"/>
      <c r="D17" s="38">
        <v>0</v>
      </c>
      <c r="E17" s="38"/>
      <c r="F17" s="38"/>
      <c r="G17" s="38">
        <v>0</v>
      </c>
      <c r="H17" s="38"/>
      <c r="I17" s="38">
        <v>0</v>
      </c>
      <c r="J17" s="38"/>
      <c r="K17" s="38">
        <v>61139000</v>
      </c>
      <c r="L17" s="38"/>
      <c r="M17" s="38">
        <v>613720081823</v>
      </c>
      <c r="N17" s="38"/>
      <c r="O17" s="38"/>
      <c r="P17" s="38"/>
      <c r="Q17" s="38">
        <v>0</v>
      </c>
      <c r="R17" s="38"/>
      <c r="S17" s="38">
        <v>61139000</v>
      </c>
      <c r="T17" s="38"/>
      <c r="U17" s="38">
        <v>10114</v>
      </c>
      <c r="V17" s="38"/>
      <c r="W17" s="38">
        <v>613720081823</v>
      </c>
      <c r="X17" s="38"/>
      <c r="Y17" s="38">
        <v>618243903528.875</v>
      </c>
      <c r="Z17" s="12"/>
      <c r="AA17" s="27">
        <f t="shared" si="0"/>
        <v>9.6917682709724215E-3</v>
      </c>
    </row>
    <row r="18" spans="1:27" ht="21.75" customHeight="1" x14ac:dyDescent="0.2">
      <c r="A18" s="53" t="s">
        <v>36</v>
      </c>
      <c r="B18" s="53"/>
      <c r="C18" s="12"/>
      <c r="D18" s="39">
        <v>142569737</v>
      </c>
      <c r="E18" s="39"/>
      <c r="F18" s="12"/>
      <c r="G18" s="39">
        <f>SUM(G9:G17)</f>
        <v>3379574457453</v>
      </c>
      <c r="H18" s="12"/>
      <c r="I18" s="39">
        <f>SUM(I9:I17)</f>
        <v>3930852622901.249</v>
      </c>
      <c r="J18" s="12"/>
      <c r="K18" s="39">
        <f>SUM(K9:K17)</f>
        <v>82245267</v>
      </c>
      <c r="L18" s="12"/>
      <c r="M18" s="39">
        <f>SUM(M9:M17)</f>
        <v>1040461411963</v>
      </c>
      <c r="N18" s="12"/>
      <c r="O18" s="39">
        <f>SUM(O9:O17)</f>
        <v>61477471</v>
      </c>
      <c r="P18" s="12"/>
      <c r="Q18" s="39">
        <v>1341679475487</v>
      </c>
      <c r="R18" s="12"/>
      <c r="S18" s="39">
        <f>SUM(S9:S17)</f>
        <v>163337533</v>
      </c>
      <c r="T18" s="12"/>
      <c r="U18" s="13"/>
      <c r="V18" s="12"/>
      <c r="W18" s="39">
        <f>SUM(W9:W17)</f>
        <v>3176720425603</v>
      </c>
      <c r="X18" s="12"/>
      <c r="Y18" s="39">
        <f>SUM(Y9:Y17)</f>
        <v>3717391710116.2954</v>
      </c>
      <c r="Z18" s="12"/>
      <c r="AA18" s="28">
        <f>SUM(AA9:AA17)</f>
        <v>5.8274895751072031E-2</v>
      </c>
    </row>
  </sheetData>
  <mergeCells count="21">
    <mergeCell ref="A16:B16"/>
    <mergeCell ref="A17:B17"/>
    <mergeCell ref="A18:B18"/>
    <mergeCell ref="A13:B13"/>
    <mergeCell ref="A14:B14"/>
    <mergeCell ref="A15:B15"/>
    <mergeCell ref="A10:B10"/>
    <mergeCell ref="A11:B11"/>
    <mergeCell ref="A12:B12"/>
    <mergeCell ref="K7:M7"/>
    <mergeCell ref="O7:Q7"/>
    <mergeCell ref="A8:B8"/>
    <mergeCell ref="D8:E8"/>
    <mergeCell ref="A9:B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9"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P35"/>
  <sheetViews>
    <sheetView rightToLeft="1" view="pageBreakPreview" zoomScale="60" zoomScaleNormal="100" workbookViewId="0">
      <selection activeCell="D32" sqref="D32"/>
    </sheetView>
  </sheetViews>
  <sheetFormatPr defaultRowHeight="12.75" x14ac:dyDescent="0.2"/>
  <cols>
    <col min="1" max="1" width="5.140625" customWidth="1"/>
    <col min="2" max="2" width="62.42578125" customWidth="1"/>
    <col min="3" max="3" width="1.42578125" customWidth="1"/>
    <col min="4" max="4" width="18.140625" customWidth="1"/>
    <col min="5" max="5" width="1.28515625" customWidth="1"/>
    <col min="6" max="6" width="23" customWidth="1"/>
    <col min="7" max="7" width="1.28515625" customWidth="1"/>
    <col min="8" max="8" width="22.28515625" customWidth="1"/>
    <col min="9" max="9" width="1.28515625" customWidth="1"/>
    <col min="10" max="10" width="20.28515625" customWidth="1"/>
    <col min="11" max="11" width="1.28515625" customWidth="1"/>
    <col min="12" max="12" width="19.42578125" customWidth="1"/>
    <col min="13" max="13" width="0.28515625" customWidth="1"/>
    <col min="16" max="16" width="23.85546875" customWidth="1"/>
  </cols>
  <sheetData>
    <row r="1" spans="1:16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6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6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6" ht="14.45" customHeight="1" x14ac:dyDescent="0.2"/>
    <row r="5" spans="1:16" ht="14.45" customHeight="1" x14ac:dyDescent="0.2">
      <c r="A5" s="1" t="s">
        <v>85</v>
      </c>
      <c r="B5" s="45" t="s">
        <v>86</v>
      </c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6" ht="14.45" customHeight="1" x14ac:dyDescent="0.2">
      <c r="D6" s="2" t="s">
        <v>7</v>
      </c>
      <c r="F6" s="46" t="s">
        <v>8</v>
      </c>
      <c r="G6" s="46"/>
      <c r="H6" s="46"/>
      <c r="J6" s="2" t="s">
        <v>9</v>
      </c>
    </row>
    <row r="7" spans="1:16" ht="14.45" customHeight="1" x14ac:dyDescent="0.2">
      <c r="D7" s="3"/>
      <c r="F7" s="3"/>
      <c r="G7" s="3"/>
      <c r="H7" s="3"/>
      <c r="J7" s="3"/>
    </row>
    <row r="8" spans="1:16" ht="14.45" customHeight="1" x14ac:dyDescent="0.2">
      <c r="A8" s="46" t="s">
        <v>87</v>
      </c>
      <c r="B8" s="46"/>
      <c r="C8" s="20"/>
      <c r="D8" s="2" t="s">
        <v>88</v>
      </c>
      <c r="F8" s="2" t="s">
        <v>89</v>
      </c>
      <c r="H8" s="2" t="s">
        <v>90</v>
      </c>
      <c r="J8" s="2" t="s">
        <v>88</v>
      </c>
      <c r="L8" s="2" t="s">
        <v>18</v>
      </c>
    </row>
    <row r="9" spans="1:16" ht="21.75" customHeight="1" x14ac:dyDescent="0.2">
      <c r="A9" s="49" t="s">
        <v>185</v>
      </c>
      <c r="B9" s="49"/>
      <c r="C9" s="17"/>
      <c r="D9" s="38">
        <v>3560749876</v>
      </c>
      <c r="E9" s="38"/>
      <c r="F9" s="38">
        <v>83580419529</v>
      </c>
      <c r="G9" s="38"/>
      <c r="H9" s="38">
        <v>86422468764</v>
      </c>
      <c r="I9" s="38"/>
      <c r="J9" s="38">
        <v>718700641</v>
      </c>
      <c r="K9" s="12"/>
      <c r="L9" s="22">
        <f>J9/63790619651995</f>
        <v>1.1266556821689743E-5</v>
      </c>
      <c r="P9" s="13">
        <v>64141570617633</v>
      </c>
    </row>
    <row r="10" spans="1:16" ht="21.75" customHeight="1" x14ac:dyDescent="0.2">
      <c r="A10" s="48" t="s">
        <v>186</v>
      </c>
      <c r="B10" s="48"/>
      <c r="C10" s="18"/>
      <c r="D10" s="38">
        <v>185164633</v>
      </c>
      <c r="E10" s="38"/>
      <c r="F10" s="38">
        <v>16542792651</v>
      </c>
      <c r="G10" s="38"/>
      <c r="H10" s="38">
        <v>16498771303</v>
      </c>
      <c r="I10" s="38"/>
      <c r="J10" s="38">
        <v>229185981</v>
      </c>
      <c r="K10" s="12"/>
      <c r="L10" s="22">
        <f t="shared" ref="L10:L31" si="0">J10/63790619651995</f>
        <v>3.5927849933157436E-6</v>
      </c>
    </row>
    <row r="11" spans="1:16" ht="21.75" customHeight="1" x14ac:dyDescent="0.2">
      <c r="A11" s="48" t="s">
        <v>187</v>
      </c>
      <c r="B11" s="48"/>
      <c r="C11" s="18"/>
      <c r="D11" s="38">
        <v>32371597666</v>
      </c>
      <c r="E11" s="38"/>
      <c r="F11" s="38">
        <v>0</v>
      </c>
      <c r="G11" s="38"/>
      <c r="H11" s="38">
        <v>0</v>
      </c>
      <c r="I11" s="38"/>
      <c r="J11" s="38">
        <v>32371597666</v>
      </c>
      <c r="K11" s="12"/>
      <c r="L11" s="22">
        <f t="shared" si="0"/>
        <v>5.074664244147627E-4</v>
      </c>
    </row>
    <row r="12" spans="1:16" ht="21.75" customHeight="1" x14ac:dyDescent="0.2">
      <c r="A12" s="48" t="s">
        <v>188</v>
      </c>
      <c r="B12" s="48"/>
      <c r="C12" s="18"/>
      <c r="D12" s="38">
        <v>190000</v>
      </c>
      <c r="E12" s="38"/>
      <c r="F12" s="38">
        <v>0</v>
      </c>
      <c r="G12" s="38"/>
      <c r="H12" s="38">
        <v>0</v>
      </c>
      <c r="I12" s="38"/>
      <c r="J12" s="38">
        <v>190000</v>
      </c>
      <c r="K12" s="12"/>
      <c r="L12" s="22">
        <f t="shared" si="0"/>
        <v>2.9784943466066159E-9</v>
      </c>
    </row>
    <row r="13" spans="1:16" ht="21.75" customHeight="1" x14ac:dyDescent="0.2">
      <c r="A13" s="48" t="s">
        <v>189</v>
      </c>
      <c r="B13" s="48"/>
      <c r="C13" s="18"/>
      <c r="D13" s="38">
        <v>867395650</v>
      </c>
      <c r="E13" s="38"/>
      <c r="F13" s="38">
        <v>7895095044</v>
      </c>
      <c r="G13" s="38"/>
      <c r="H13" s="38">
        <v>8707846948</v>
      </c>
      <c r="I13" s="38"/>
      <c r="J13" s="38">
        <v>54643746</v>
      </c>
      <c r="K13" s="12"/>
      <c r="L13" s="22">
        <f t="shared" si="0"/>
        <v>8.566109923074099E-7</v>
      </c>
    </row>
    <row r="14" spans="1:16" ht="21.75" customHeight="1" x14ac:dyDescent="0.2">
      <c r="A14" s="48" t="s">
        <v>190</v>
      </c>
      <c r="B14" s="48"/>
      <c r="C14" s="18"/>
      <c r="D14" s="38">
        <v>2217138680</v>
      </c>
      <c r="E14" s="38"/>
      <c r="F14" s="38">
        <v>9375589</v>
      </c>
      <c r="G14" s="38"/>
      <c r="H14" s="38">
        <v>0</v>
      </c>
      <c r="I14" s="38"/>
      <c r="J14" s="38">
        <v>2226514269</v>
      </c>
      <c r="K14" s="12"/>
      <c r="L14" s="22">
        <f t="shared" si="0"/>
        <v>3.4903474541344534E-5</v>
      </c>
    </row>
    <row r="15" spans="1:16" ht="21.75" customHeight="1" x14ac:dyDescent="0.2">
      <c r="A15" s="48" t="s">
        <v>191</v>
      </c>
      <c r="B15" s="48"/>
      <c r="C15" s="18"/>
      <c r="D15" s="38">
        <v>8837937283</v>
      </c>
      <c r="E15" s="38"/>
      <c r="F15" s="38">
        <v>778042673453</v>
      </c>
      <c r="G15" s="38"/>
      <c r="H15" s="38">
        <v>785142365394</v>
      </c>
      <c r="I15" s="38"/>
      <c r="J15" s="38">
        <v>1738245342</v>
      </c>
      <c r="K15" s="12"/>
      <c r="L15" s="22">
        <f t="shared" si="0"/>
        <v>2.7249231179801494E-5</v>
      </c>
    </row>
    <row r="16" spans="1:16" ht="21.75" customHeight="1" x14ac:dyDescent="0.2">
      <c r="A16" s="48" t="s">
        <v>192</v>
      </c>
      <c r="B16" s="48"/>
      <c r="C16" s="18"/>
      <c r="D16" s="38">
        <v>66884864</v>
      </c>
      <c r="E16" s="38"/>
      <c r="F16" s="38">
        <v>33495018779</v>
      </c>
      <c r="G16" s="38"/>
      <c r="H16" s="38">
        <v>33505132134</v>
      </c>
      <c r="I16" s="38"/>
      <c r="J16" s="38">
        <v>56771509</v>
      </c>
      <c r="K16" s="12"/>
      <c r="L16" s="22">
        <f t="shared" si="0"/>
        <v>8.899664137096138E-7</v>
      </c>
    </row>
    <row r="17" spans="1:12" ht="21.75" customHeight="1" x14ac:dyDescent="0.2">
      <c r="A17" s="48" t="s">
        <v>193</v>
      </c>
      <c r="B17" s="48"/>
      <c r="C17" s="18"/>
      <c r="D17" s="38">
        <v>84994667</v>
      </c>
      <c r="E17" s="38"/>
      <c r="F17" s="38">
        <v>36853668715</v>
      </c>
      <c r="G17" s="38"/>
      <c r="H17" s="38">
        <v>36664939502</v>
      </c>
      <c r="I17" s="38"/>
      <c r="J17" s="38">
        <v>273723880</v>
      </c>
      <c r="K17" s="12"/>
      <c r="L17" s="22">
        <f t="shared" si="0"/>
        <v>4.2909738374275144E-6</v>
      </c>
    </row>
    <row r="18" spans="1:12" ht="21.75" customHeight="1" x14ac:dyDescent="0.2">
      <c r="A18" s="48" t="s">
        <v>194</v>
      </c>
      <c r="B18" s="48"/>
      <c r="C18" s="18"/>
      <c r="D18" s="38">
        <v>4533586274</v>
      </c>
      <c r="E18" s="38"/>
      <c r="F18" s="38">
        <v>19182262</v>
      </c>
      <c r="G18" s="38"/>
      <c r="H18" s="38">
        <v>0</v>
      </c>
      <c r="I18" s="38"/>
      <c r="J18" s="38">
        <v>4552768536</v>
      </c>
      <c r="K18" s="12"/>
      <c r="L18" s="22">
        <f t="shared" si="0"/>
        <v>7.137050182044463E-5</v>
      </c>
    </row>
    <row r="19" spans="1:12" ht="21.75" customHeight="1" x14ac:dyDescent="0.2">
      <c r="A19" s="48" t="s">
        <v>195</v>
      </c>
      <c r="B19" s="48"/>
      <c r="C19" s="18"/>
      <c r="D19" s="38">
        <v>137454492</v>
      </c>
      <c r="E19" s="38"/>
      <c r="F19" s="38">
        <v>581252</v>
      </c>
      <c r="G19" s="38"/>
      <c r="H19" s="38">
        <v>138035744</v>
      </c>
      <c r="I19" s="38"/>
      <c r="J19" s="38">
        <v>0</v>
      </c>
      <c r="K19" s="12"/>
      <c r="L19" s="22">
        <f t="shared" si="0"/>
        <v>0</v>
      </c>
    </row>
    <row r="20" spans="1:12" ht="21.75" customHeight="1" x14ac:dyDescent="0.2">
      <c r="A20" s="48" t="s">
        <v>196</v>
      </c>
      <c r="B20" s="48"/>
      <c r="C20" s="18"/>
      <c r="D20" s="38">
        <v>7535113</v>
      </c>
      <c r="E20" s="38"/>
      <c r="F20" s="38">
        <v>357864598</v>
      </c>
      <c r="G20" s="38"/>
      <c r="H20" s="38">
        <v>42314663</v>
      </c>
      <c r="I20" s="38"/>
      <c r="J20" s="38">
        <v>323085048</v>
      </c>
      <c r="K20" s="12"/>
      <c r="L20" s="22">
        <f t="shared" si="0"/>
        <v>5.0647736260059326E-6</v>
      </c>
    </row>
    <row r="21" spans="1:12" ht="21.75" customHeight="1" x14ac:dyDescent="0.2">
      <c r="A21" s="48" t="s">
        <v>197</v>
      </c>
      <c r="B21" s="48"/>
      <c r="C21" s="18"/>
      <c r="D21" s="38">
        <v>66487813</v>
      </c>
      <c r="E21" s="38"/>
      <c r="F21" s="38">
        <v>281152</v>
      </c>
      <c r="G21" s="38"/>
      <c r="H21" s="38">
        <v>0</v>
      </c>
      <c r="I21" s="38"/>
      <c r="J21" s="38">
        <v>66768965</v>
      </c>
      <c r="K21" s="12"/>
      <c r="L21" s="22">
        <f t="shared" si="0"/>
        <v>1.0466893935856579E-6</v>
      </c>
    </row>
    <row r="22" spans="1:12" ht="21.75" customHeight="1" x14ac:dyDescent="0.2">
      <c r="A22" s="48" t="s">
        <v>198</v>
      </c>
      <c r="B22" s="48"/>
      <c r="C22" s="18"/>
      <c r="D22" s="38">
        <v>1200000</v>
      </c>
      <c r="E22" s="38"/>
      <c r="F22" s="38">
        <v>15048579</v>
      </c>
      <c r="G22" s="38"/>
      <c r="H22" s="38">
        <v>16248579</v>
      </c>
      <c r="I22" s="38"/>
      <c r="J22" s="38">
        <v>0</v>
      </c>
      <c r="K22" s="12"/>
      <c r="L22" s="22">
        <f t="shared" si="0"/>
        <v>0</v>
      </c>
    </row>
    <row r="23" spans="1:12" ht="21.75" customHeight="1" x14ac:dyDescent="0.2">
      <c r="A23" s="48" t="s">
        <v>199</v>
      </c>
      <c r="B23" s="48"/>
      <c r="C23" s="18"/>
      <c r="D23" s="38">
        <v>5242843</v>
      </c>
      <c r="E23" s="38"/>
      <c r="F23" s="38">
        <v>22170</v>
      </c>
      <c r="G23" s="38"/>
      <c r="H23" s="38">
        <v>0</v>
      </c>
      <c r="I23" s="38"/>
      <c r="J23" s="38">
        <v>5265013</v>
      </c>
      <c r="K23" s="12"/>
      <c r="L23" s="22">
        <f t="shared" si="0"/>
        <v>8.253584976479125E-8</v>
      </c>
    </row>
    <row r="24" spans="1:12" ht="21.75" customHeight="1" x14ac:dyDescent="0.2">
      <c r="A24" s="48" t="s">
        <v>200</v>
      </c>
      <c r="B24" s="48"/>
      <c r="C24" s="18"/>
      <c r="D24" s="38">
        <v>50113979</v>
      </c>
      <c r="E24" s="38"/>
      <c r="F24" s="38">
        <v>129123866967</v>
      </c>
      <c r="G24" s="38"/>
      <c r="H24" s="38">
        <v>128492466753</v>
      </c>
      <c r="I24" s="38"/>
      <c r="J24" s="38">
        <v>681514193</v>
      </c>
      <c r="K24" s="12"/>
      <c r="L24" s="22">
        <f t="shared" si="0"/>
        <v>1.0683611426224579E-5</v>
      </c>
    </row>
    <row r="25" spans="1:12" ht="21.75" customHeight="1" x14ac:dyDescent="0.2">
      <c r="A25" s="48" t="s">
        <v>201</v>
      </c>
      <c r="B25" s="48"/>
      <c r="C25" s="18"/>
      <c r="D25" s="38">
        <v>11426010493</v>
      </c>
      <c r="E25" s="38"/>
      <c r="F25" s="38">
        <v>19616</v>
      </c>
      <c r="G25" s="38"/>
      <c r="H25" s="38">
        <v>11273597917</v>
      </c>
      <c r="I25" s="38"/>
      <c r="J25" s="38">
        <v>152432192</v>
      </c>
      <c r="K25" s="12"/>
      <c r="L25" s="22">
        <f t="shared" si="0"/>
        <v>2.3895706426992329E-6</v>
      </c>
    </row>
    <row r="26" spans="1:12" ht="21.75" customHeight="1" x14ac:dyDescent="0.2">
      <c r="A26" s="48" t="s">
        <v>202</v>
      </c>
      <c r="B26" s="48"/>
      <c r="C26" s="18"/>
      <c r="D26" s="38">
        <v>229419654</v>
      </c>
      <c r="E26" s="38"/>
      <c r="F26" s="38">
        <v>109018433071</v>
      </c>
      <c r="G26" s="38"/>
      <c r="H26" s="38">
        <v>108914373892</v>
      </c>
      <c r="I26" s="38"/>
      <c r="J26" s="38">
        <v>333478833</v>
      </c>
      <c r="K26" s="12"/>
      <c r="L26" s="22">
        <f t="shared" si="0"/>
        <v>5.2277095726498517E-6</v>
      </c>
    </row>
    <row r="27" spans="1:12" ht="21.75" customHeight="1" x14ac:dyDescent="0.2">
      <c r="A27" s="48" t="s">
        <v>203</v>
      </c>
      <c r="B27" s="48"/>
      <c r="C27" s="18"/>
      <c r="D27" s="38">
        <v>1020650</v>
      </c>
      <c r="E27" s="38"/>
      <c r="F27" s="38">
        <v>220785063</v>
      </c>
      <c r="G27" s="38"/>
      <c r="H27" s="38">
        <v>221805713</v>
      </c>
      <c r="I27" s="38"/>
      <c r="J27" s="38">
        <v>0</v>
      </c>
      <c r="K27" s="12"/>
      <c r="L27" s="22">
        <f t="shared" si="0"/>
        <v>0</v>
      </c>
    </row>
    <row r="28" spans="1:12" ht="21.75" customHeight="1" x14ac:dyDescent="0.2">
      <c r="A28" s="48" t="s">
        <v>204</v>
      </c>
      <c r="B28" s="48"/>
      <c r="C28" s="18"/>
      <c r="D28" s="38">
        <v>128285810</v>
      </c>
      <c r="E28" s="38"/>
      <c r="F28" s="38">
        <v>18155902260</v>
      </c>
      <c r="G28" s="38"/>
      <c r="H28" s="38">
        <v>18158731366</v>
      </c>
      <c r="I28" s="38"/>
      <c r="J28" s="38">
        <v>125456704</v>
      </c>
      <c r="K28" s="12"/>
      <c r="L28" s="22">
        <f t="shared" si="0"/>
        <v>1.9666951768836824E-6</v>
      </c>
    </row>
    <row r="29" spans="1:12" ht="21.75" customHeight="1" x14ac:dyDescent="0.2">
      <c r="A29" s="48" t="s">
        <v>205</v>
      </c>
      <c r="B29" s="48"/>
      <c r="C29" s="18"/>
      <c r="D29" s="38">
        <v>6209753505</v>
      </c>
      <c r="E29" s="38"/>
      <c r="F29" s="38">
        <v>42046330</v>
      </c>
      <c r="G29" s="38"/>
      <c r="H29" s="38">
        <v>1613475994</v>
      </c>
      <c r="I29" s="38"/>
      <c r="J29" s="38">
        <v>4638323841</v>
      </c>
      <c r="K29" s="12"/>
      <c r="L29" s="22">
        <f t="shared" si="0"/>
        <v>7.271169125341676E-5</v>
      </c>
    </row>
    <row r="30" spans="1:12" ht="21.75" customHeight="1" x14ac:dyDescent="0.2">
      <c r="A30" s="48" t="s">
        <v>206</v>
      </c>
      <c r="B30" s="48"/>
      <c r="C30" s="18"/>
      <c r="D30" s="38">
        <v>0</v>
      </c>
      <c r="E30" s="38"/>
      <c r="F30" s="38">
        <v>1000000</v>
      </c>
      <c r="G30" s="38"/>
      <c r="H30" s="38">
        <v>0</v>
      </c>
      <c r="I30" s="38"/>
      <c r="J30" s="38">
        <v>1000000</v>
      </c>
      <c r="K30" s="12"/>
      <c r="L30" s="22">
        <f t="shared" si="0"/>
        <v>1.5676286034771661E-8</v>
      </c>
    </row>
    <row r="31" spans="1:12" ht="21.75" customHeight="1" x14ac:dyDescent="0.2">
      <c r="A31" s="50" t="s">
        <v>207</v>
      </c>
      <c r="B31" s="50"/>
      <c r="C31" s="19"/>
      <c r="D31" s="38">
        <v>0</v>
      </c>
      <c r="E31" s="38"/>
      <c r="F31" s="38">
        <v>200002000000</v>
      </c>
      <c r="G31" s="38"/>
      <c r="H31" s="38">
        <v>199552453919</v>
      </c>
      <c r="I31" s="38"/>
      <c r="J31" s="38">
        <v>449546081</v>
      </c>
      <c r="K31" s="12"/>
      <c r="L31" s="22">
        <f t="shared" si="0"/>
        <v>7.0472129515666304E-6</v>
      </c>
    </row>
    <row r="32" spans="1:12" ht="21.75" customHeight="1" thickBot="1" x14ac:dyDescent="0.25">
      <c r="A32" s="53" t="s">
        <v>36</v>
      </c>
      <c r="B32" s="53"/>
      <c r="C32" s="8"/>
      <c r="D32" s="39">
        <v>70988163945</v>
      </c>
      <c r="E32" s="12"/>
      <c r="F32" s="39">
        <v>1413376077080</v>
      </c>
      <c r="G32" s="12"/>
      <c r="H32" s="39">
        <v>1435365028585</v>
      </c>
      <c r="I32" s="12"/>
      <c r="J32" s="39">
        <v>48999212440</v>
      </c>
      <c r="K32" s="12"/>
      <c r="L32" s="23">
        <f>SUM(L9:L31)</f>
        <v>7.6812566968798175E-4</v>
      </c>
    </row>
    <row r="33" spans="10:10" ht="13.5" thickTop="1" x14ac:dyDescent="0.2"/>
    <row r="35" spans="10:10" x14ac:dyDescent="0.2">
      <c r="J35" s="21"/>
    </row>
  </sheetData>
  <mergeCells count="30"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honeticPr fontId="5" type="noConversion"/>
  <pageMargins left="0.39" right="0.39" top="0.39" bottom="0.39" header="0" footer="0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rightToLeft="1" view="pageBreakPreview" zoomScale="60" zoomScaleNormal="100" workbookViewId="0">
      <selection activeCell="F11" sqref="F11"/>
    </sheetView>
  </sheetViews>
  <sheetFormatPr defaultRowHeight="12.75" x14ac:dyDescent="0.2"/>
  <cols>
    <col min="1" max="1" width="2.5703125" customWidth="1"/>
    <col min="2" max="2" width="58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8" bestFit="1" customWidth="1"/>
    <col min="11" max="11" width="0.28515625" customWidth="1"/>
  </cols>
  <sheetData>
    <row r="1" spans="1:10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1.75" customHeight="1" x14ac:dyDescent="0.2">
      <c r="A2" s="44" t="s">
        <v>108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4.45" customHeight="1" x14ac:dyDescent="0.2"/>
    <row r="5" spans="1:10" ht="29.1" customHeight="1" x14ac:dyDescent="0.2">
      <c r="A5" s="1" t="s">
        <v>109</v>
      </c>
      <c r="B5" s="45" t="s">
        <v>110</v>
      </c>
      <c r="C5" s="45"/>
      <c r="D5" s="45"/>
      <c r="E5" s="45"/>
      <c r="F5" s="45"/>
      <c r="G5" s="45"/>
      <c r="H5" s="45"/>
      <c r="I5" s="45"/>
      <c r="J5" s="45"/>
    </row>
    <row r="6" spans="1:10" ht="14.45" customHeight="1" x14ac:dyDescent="0.2"/>
    <row r="7" spans="1:10" ht="14.45" customHeight="1" x14ac:dyDescent="0.2">
      <c r="A7" s="46" t="s">
        <v>111</v>
      </c>
      <c r="B7" s="46"/>
      <c r="D7" s="2" t="s">
        <v>112</v>
      </c>
      <c r="F7" s="2" t="s">
        <v>88</v>
      </c>
      <c r="H7" s="26" t="s">
        <v>113</v>
      </c>
      <c r="J7" s="26" t="s">
        <v>114</v>
      </c>
    </row>
    <row r="8" spans="1:10" ht="21.75" customHeight="1" x14ac:dyDescent="0.2">
      <c r="A8" s="55" t="s">
        <v>115</v>
      </c>
      <c r="B8" s="55"/>
      <c r="D8" s="17" t="s">
        <v>116</v>
      </c>
      <c r="E8" s="12"/>
      <c r="F8" s="38">
        <f>'درآمد سرمایه گذاری در سهام'!T71</f>
        <v>2517511998174</v>
      </c>
      <c r="G8" s="12"/>
      <c r="H8" s="27">
        <f>F8/$F$11</f>
        <v>0.96969269743739506</v>
      </c>
      <c r="I8" s="30"/>
      <c r="J8" s="27">
        <f>F8/63790619651995</f>
        <v>3.9465238179345177E-2</v>
      </c>
    </row>
    <row r="9" spans="1:10" ht="21.75" customHeight="1" x14ac:dyDescent="0.2">
      <c r="A9" s="56" t="s">
        <v>117</v>
      </c>
      <c r="B9" s="56"/>
      <c r="D9" s="18" t="s">
        <v>208</v>
      </c>
      <c r="E9" s="12"/>
      <c r="F9" s="38">
        <f>'درآمد سپرده بانکی'!H26</f>
        <v>204249751</v>
      </c>
      <c r="G9" s="12"/>
      <c r="H9" s="27">
        <f t="shared" ref="H9:H10" si="0">F9/$F$11</f>
        <v>7.86727102559045E-5</v>
      </c>
      <c r="I9" s="30"/>
      <c r="J9" s="27">
        <f t="shared" ref="J9:J10" si="1">F9/63790619651995</f>
        <v>3.2018775192068896E-6</v>
      </c>
    </row>
    <row r="10" spans="1:10" ht="21.75" customHeight="1" x14ac:dyDescent="0.2">
      <c r="A10" s="57" t="s">
        <v>118</v>
      </c>
      <c r="B10" s="57"/>
      <c r="D10" s="18" t="s">
        <v>209</v>
      </c>
      <c r="E10" s="12"/>
      <c r="F10" s="38">
        <f>'سایر درآمدها'!F10</f>
        <v>78479438427</v>
      </c>
      <c r="G10" s="12"/>
      <c r="H10" s="27">
        <f t="shared" si="0"/>
        <v>3.0228629852349091E-2</v>
      </c>
      <c r="I10" s="30"/>
      <c r="J10" s="27">
        <f t="shared" si="1"/>
        <v>1.2302661246299026E-3</v>
      </c>
    </row>
    <row r="11" spans="1:10" ht="21.75" customHeight="1" x14ac:dyDescent="0.2">
      <c r="A11" s="53" t="s">
        <v>36</v>
      </c>
      <c r="B11" s="53"/>
      <c r="D11" s="16"/>
      <c r="E11" s="12"/>
      <c r="F11" s="39">
        <f>SUM(F8:F10)</f>
        <v>2596195686352</v>
      </c>
      <c r="G11" s="12"/>
      <c r="H11" s="28">
        <f>SUM(H8:H10)</f>
        <v>1</v>
      </c>
      <c r="I11" s="29"/>
      <c r="J11" s="28">
        <f>SUM(J8:J10)</f>
        <v>4.0698706181494286E-2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honeticPr fontId="5" type="noConversion"/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V75"/>
  <sheetViews>
    <sheetView rightToLeft="1" view="pageBreakPreview" topLeftCell="A22" zoomScale="90" zoomScaleNormal="100" zoomScaleSheetLayoutView="90" workbookViewId="0">
      <selection activeCell="D71" sqref="D71"/>
    </sheetView>
  </sheetViews>
  <sheetFormatPr defaultRowHeight="12.75" x14ac:dyDescent="0.2"/>
  <cols>
    <col min="1" max="1" width="5.140625" customWidth="1"/>
    <col min="2" max="2" width="29.7109375" customWidth="1"/>
    <col min="3" max="3" width="1.28515625" customWidth="1"/>
    <col min="4" max="4" width="19.42578125" bestFit="1" customWidth="1"/>
    <col min="5" max="5" width="1.28515625" customWidth="1"/>
    <col min="6" max="6" width="20.42578125" bestFit="1" customWidth="1"/>
    <col min="7" max="7" width="1.28515625" customWidth="1"/>
    <col min="8" max="8" width="20.28515625" customWidth="1"/>
    <col min="9" max="9" width="1.28515625" customWidth="1"/>
    <col min="10" max="10" width="20.140625" bestFit="1" customWidth="1"/>
    <col min="11" max="11" width="1.28515625" customWidth="1"/>
    <col min="12" max="12" width="20.5703125" customWidth="1"/>
    <col min="13" max="13" width="1.28515625" customWidth="1"/>
    <col min="14" max="14" width="19.42578125" bestFit="1" customWidth="1"/>
    <col min="15" max="15" width="1.28515625" customWidth="1"/>
    <col min="16" max="16" width="19.42578125" customWidth="1"/>
    <col min="17" max="17" width="1.28515625" customWidth="1"/>
    <col min="18" max="18" width="20.140625" customWidth="1"/>
    <col min="19" max="19" width="1.28515625" customWidth="1"/>
    <col min="20" max="20" width="19.42578125" bestFit="1" customWidth="1"/>
    <col min="21" max="21" width="1.28515625" customWidth="1"/>
    <col min="22" max="22" width="23.85546875" customWidth="1"/>
    <col min="23" max="23" width="0.28515625" customWidth="1"/>
  </cols>
  <sheetData>
    <row r="1" spans="1:22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ht="21.75" customHeight="1" x14ac:dyDescent="0.2">
      <c r="A2" s="44" t="s">
        <v>108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2" ht="14.45" customHeight="1" x14ac:dyDescent="0.2"/>
    <row r="5" spans="1:22" ht="14.45" customHeight="1" x14ac:dyDescent="0.2">
      <c r="A5" s="1" t="s">
        <v>119</v>
      </c>
      <c r="B5" s="45" t="s">
        <v>120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2" ht="14.45" customHeight="1" x14ac:dyDescent="0.2">
      <c r="D6" s="46" t="s">
        <v>121</v>
      </c>
      <c r="E6" s="46"/>
      <c r="F6" s="46"/>
      <c r="G6" s="46"/>
      <c r="H6" s="46"/>
      <c r="I6" s="46"/>
      <c r="J6" s="46"/>
      <c r="K6" s="46"/>
      <c r="L6" s="46"/>
      <c r="N6" s="46" t="s">
        <v>122</v>
      </c>
      <c r="O6" s="46"/>
      <c r="P6" s="46"/>
      <c r="Q6" s="46"/>
      <c r="R6" s="46"/>
      <c r="S6" s="46"/>
      <c r="T6" s="46"/>
      <c r="U6" s="46"/>
      <c r="V6" s="46"/>
    </row>
    <row r="7" spans="1:22" ht="14.45" customHeight="1" x14ac:dyDescent="0.2">
      <c r="D7" s="3"/>
      <c r="E7" s="3"/>
      <c r="F7" s="3"/>
      <c r="G7" s="3"/>
      <c r="H7" s="3"/>
      <c r="I7" s="3"/>
      <c r="J7" s="47" t="s">
        <v>36</v>
      </c>
      <c r="K7" s="47"/>
      <c r="L7" s="47"/>
      <c r="N7" s="3"/>
      <c r="O7" s="3"/>
      <c r="P7" s="3"/>
      <c r="Q7" s="3"/>
      <c r="R7" s="3"/>
      <c r="S7" s="3"/>
      <c r="T7" s="47" t="s">
        <v>36</v>
      </c>
      <c r="U7" s="47"/>
      <c r="V7" s="47"/>
    </row>
    <row r="8" spans="1:22" ht="14.45" customHeight="1" x14ac:dyDescent="0.2">
      <c r="A8" s="46" t="s">
        <v>123</v>
      </c>
      <c r="B8" s="46"/>
      <c r="D8" s="2" t="s">
        <v>124</v>
      </c>
      <c r="F8" s="2" t="s">
        <v>125</v>
      </c>
      <c r="H8" s="2" t="s">
        <v>126</v>
      </c>
      <c r="J8" s="4" t="s">
        <v>88</v>
      </c>
      <c r="K8" s="3"/>
      <c r="L8" s="32" t="s">
        <v>113</v>
      </c>
      <c r="N8" s="2" t="s">
        <v>124</v>
      </c>
      <c r="P8" s="33" t="s">
        <v>125</v>
      </c>
      <c r="R8" s="2" t="s">
        <v>126</v>
      </c>
      <c r="T8" s="4" t="s">
        <v>88</v>
      </c>
      <c r="U8" s="3"/>
      <c r="V8" s="32" t="s">
        <v>113</v>
      </c>
    </row>
    <row r="9" spans="1:22" ht="21.75" customHeight="1" x14ac:dyDescent="0.2">
      <c r="A9" s="49" t="s">
        <v>30</v>
      </c>
      <c r="B9" s="49"/>
      <c r="C9" s="12"/>
      <c r="D9" s="38">
        <v>0</v>
      </c>
      <c r="E9" s="38"/>
      <c r="F9" s="38">
        <v>-18514743052</v>
      </c>
      <c r="G9" s="38"/>
      <c r="H9" s="38">
        <v>0</v>
      </c>
      <c r="I9" s="38"/>
      <c r="J9" s="38">
        <f t="shared" ref="J9:J50" si="0">D9+F9+H9</f>
        <v>-18514743052</v>
      </c>
      <c r="K9" s="12"/>
      <c r="L9" s="27">
        <f>J9/درآمد!$F$11</f>
        <v>-7.1314897984503141E-3</v>
      </c>
      <c r="M9" s="12"/>
      <c r="N9" s="38">
        <v>0</v>
      </c>
      <c r="O9" s="38"/>
      <c r="P9" s="38">
        <v>1278016396</v>
      </c>
      <c r="Q9" s="38"/>
      <c r="R9" s="38">
        <v>-316</v>
      </c>
      <c r="S9" s="38"/>
      <c r="T9" s="38">
        <f>N9+P9+R9</f>
        <v>1278016080</v>
      </c>
      <c r="U9" s="12"/>
      <c r="V9" s="27">
        <f>T9/درآمد!$F$11</f>
        <v>4.9226492699238028E-4</v>
      </c>
    </row>
    <row r="10" spans="1:22" ht="21.75" customHeight="1" x14ac:dyDescent="0.2">
      <c r="A10" s="48" t="s">
        <v>127</v>
      </c>
      <c r="B10" s="48"/>
      <c r="C10" s="12"/>
      <c r="D10" s="38">
        <v>0</v>
      </c>
      <c r="E10" s="38"/>
      <c r="F10" s="38">
        <v>0</v>
      </c>
      <c r="G10" s="38"/>
      <c r="H10" s="38">
        <v>0</v>
      </c>
      <c r="I10" s="38"/>
      <c r="J10" s="38">
        <f t="shared" si="0"/>
        <v>0</v>
      </c>
      <c r="K10" s="12"/>
      <c r="L10" s="27">
        <f>J10/درآمد!$F$11</f>
        <v>0</v>
      </c>
      <c r="M10" s="12"/>
      <c r="N10" s="38">
        <v>0</v>
      </c>
      <c r="O10" s="38"/>
      <c r="P10" s="38">
        <v>0</v>
      </c>
      <c r="Q10" s="38"/>
      <c r="R10" s="38">
        <v>645428647</v>
      </c>
      <c r="S10" s="38"/>
      <c r="T10" s="38">
        <f t="shared" ref="T10:T70" si="1">N10+P10+R10</f>
        <v>645428647</v>
      </c>
      <c r="U10" s="12"/>
      <c r="V10" s="27">
        <f>T10/درآمد!$F$11</f>
        <v>2.4860554633572828E-4</v>
      </c>
    </row>
    <row r="11" spans="1:22" ht="21.75" customHeight="1" x14ac:dyDescent="0.2">
      <c r="A11" s="48" t="s">
        <v>29</v>
      </c>
      <c r="B11" s="48"/>
      <c r="C11" s="12"/>
      <c r="D11" s="38">
        <v>0</v>
      </c>
      <c r="E11" s="38"/>
      <c r="F11" s="38">
        <v>-7114877086</v>
      </c>
      <c r="G11" s="38"/>
      <c r="H11" s="38">
        <v>0</v>
      </c>
      <c r="I11" s="38"/>
      <c r="J11" s="38">
        <f t="shared" si="0"/>
        <v>-7114877086</v>
      </c>
      <c r="K11" s="12"/>
      <c r="L11" s="27">
        <f>J11/درآمد!$F$11</f>
        <v>-2.7405010814101414E-3</v>
      </c>
      <c r="M11" s="12"/>
      <c r="N11" s="38">
        <v>0</v>
      </c>
      <c r="O11" s="38"/>
      <c r="P11" s="38">
        <v>-21093606876</v>
      </c>
      <c r="Q11" s="38"/>
      <c r="R11" s="38">
        <v>-9972275</v>
      </c>
      <c r="S11" s="38"/>
      <c r="T11" s="38">
        <f t="shared" si="1"/>
        <v>-21103579151</v>
      </c>
      <c r="U11" s="12"/>
      <c r="V11" s="27">
        <f>T11/درآمد!$F$11</f>
        <v>-8.1286550401188495E-3</v>
      </c>
    </row>
    <row r="12" spans="1:22" ht="21.75" customHeight="1" x14ac:dyDescent="0.2">
      <c r="A12" s="48" t="s">
        <v>24</v>
      </c>
      <c r="B12" s="48"/>
      <c r="C12" s="12"/>
      <c r="D12" s="38">
        <v>3951543485259</v>
      </c>
      <c r="E12" s="38"/>
      <c r="F12" s="38">
        <v>-5131127810930</v>
      </c>
      <c r="G12" s="38"/>
      <c r="H12" s="38">
        <v>0</v>
      </c>
      <c r="I12" s="38"/>
      <c r="J12" s="38">
        <f t="shared" si="0"/>
        <v>-1179584325671</v>
      </c>
      <c r="K12" s="12"/>
      <c r="L12" s="27">
        <f>J12/درآمد!$F$11</f>
        <v>-0.45435108450105804</v>
      </c>
      <c r="M12" s="12"/>
      <c r="N12" s="38">
        <v>3951543485259</v>
      </c>
      <c r="O12" s="38"/>
      <c r="P12" s="38">
        <v>-384500918193</v>
      </c>
      <c r="Q12" s="38"/>
      <c r="R12" s="38">
        <v>26769845133</v>
      </c>
      <c r="S12" s="38"/>
      <c r="T12" s="38">
        <f t="shared" si="1"/>
        <v>3593812412199</v>
      </c>
      <c r="U12" s="12"/>
      <c r="V12" s="27">
        <f>T12/درآمد!$F$11</f>
        <v>1.384260990452836</v>
      </c>
    </row>
    <row r="13" spans="1:22" ht="21.75" customHeight="1" x14ac:dyDescent="0.2">
      <c r="A13" s="48" t="s">
        <v>20</v>
      </c>
      <c r="B13" s="48"/>
      <c r="C13" s="12"/>
      <c r="D13" s="38">
        <v>0</v>
      </c>
      <c r="E13" s="38"/>
      <c r="F13" s="38">
        <v>-18000544204</v>
      </c>
      <c r="G13" s="38"/>
      <c r="H13" s="38">
        <v>0</v>
      </c>
      <c r="I13" s="38"/>
      <c r="J13" s="38">
        <f t="shared" si="0"/>
        <v>-18000544204</v>
      </c>
      <c r="K13" s="12"/>
      <c r="L13" s="27">
        <f>J13/درآمد!$F$11</f>
        <v>-6.933431211918065E-3</v>
      </c>
      <c r="M13" s="12"/>
      <c r="N13" s="38">
        <v>52268580524</v>
      </c>
      <c r="O13" s="38"/>
      <c r="P13" s="38">
        <v>-42570739295</v>
      </c>
      <c r="Q13" s="38"/>
      <c r="R13" s="38">
        <v>-562721863</v>
      </c>
      <c r="S13" s="38"/>
      <c r="T13" s="38">
        <f t="shared" si="1"/>
        <v>9135119366</v>
      </c>
      <c r="U13" s="12"/>
      <c r="V13" s="27">
        <f>T13/درآمد!$F$11</f>
        <v>3.5186559372325501E-3</v>
      </c>
    </row>
    <row r="14" spans="1:22" ht="21.75" customHeight="1" x14ac:dyDescent="0.2">
      <c r="A14" s="48" t="s">
        <v>32</v>
      </c>
      <c r="B14" s="48"/>
      <c r="C14" s="12"/>
      <c r="D14" s="38">
        <v>0</v>
      </c>
      <c r="E14" s="38"/>
      <c r="F14" s="38">
        <v>-100233812778</v>
      </c>
      <c r="G14" s="38"/>
      <c r="H14" s="38">
        <v>0</v>
      </c>
      <c r="I14" s="38"/>
      <c r="J14" s="38">
        <f t="shared" si="0"/>
        <v>-100233812778</v>
      </c>
      <c r="K14" s="12"/>
      <c r="L14" s="27">
        <f>J14/درآمد!$F$11</f>
        <v>-3.8607957522201197E-2</v>
      </c>
      <c r="M14" s="12"/>
      <c r="N14" s="38">
        <v>861534044000</v>
      </c>
      <c r="O14" s="38"/>
      <c r="P14" s="38">
        <v>-1568314580891</v>
      </c>
      <c r="Q14" s="38"/>
      <c r="R14" s="38">
        <v>0</v>
      </c>
      <c r="S14" s="38"/>
      <c r="T14" s="38">
        <f t="shared" si="1"/>
        <v>-706780536891</v>
      </c>
      <c r="U14" s="12"/>
      <c r="V14" s="27">
        <f>T14/درآمد!$F$11</f>
        <v>-0.27223700455496891</v>
      </c>
    </row>
    <row r="15" spans="1:22" ht="21.75" customHeight="1" x14ac:dyDescent="0.2">
      <c r="A15" s="48" t="s">
        <v>31</v>
      </c>
      <c r="B15" s="48"/>
      <c r="C15" s="12"/>
      <c r="D15" s="38">
        <v>0</v>
      </c>
      <c r="E15" s="38"/>
      <c r="F15" s="38">
        <v>258758141626</v>
      </c>
      <c r="G15" s="38"/>
      <c r="H15" s="38">
        <v>0</v>
      </c>
      <c r="I15" s="38"/>
      <c r="J15" s="38">
        <f t="shared" si="0"/>
        <v>258758141626</v>
      </c>
      <c r="K15" s="12"/>
      <c r="L15" s="27">
        <f>J15/درآمد!$F$11</f>
        <v>9.9668196425358666E-2</v>
      </c>
      <c r="M15" s="12"/>
      <c r="N15" s="38">
        <v>0</v>
      </c>
      <c r="O15" s="38"/>
      <c r="P15" s="38">
        <v>-360240449494</v>
      </c>
      <c r="Q15" s="38"/>
      <c r="R15" s="38">
        <v>0</v>
      </c>
      <c r="S15" s="38"/>
      <c r="T15" s="38">
        <f t="shared" si="1"/>
        <v>-360240449494</v>
      </c>
      <c r="U15" s="12"/>
      <c r="V15" s="27">
        <f>T15/درآمد!$F$11</f>
        <v>-0.13875704800980765</v>
      </c>
    </row>
    <row r="16" spans="1:22" ht="21.75" customHeight="1" x14ac:dyDescent="0.2">
      <c r="A16" s="48" t="s">
        <v>27</v>
      </c>
      <c r="B16" s="48"/>
      <c r="C16" s="12"/>
      <c r="D16" s="38">
        <v>0</v>
      </c>
      <c r="E16" s="38"/>
      <c r="F16" s="38">
        <v>-6335075773</v>
      </c>
      <c r="G16" s="38"/>
      <c r="H16" s="38">
        <v>0</v>
      </c>
      <c r="I16" s="38"/>
      <c r="J16" s="38">
        <f t="shared" si="0"/>
        <v>-6335075773</v>
      </c>
      <c r="K16" s="12"/>
      <c r="L16" s="27">
        <f>J16/درآمد!$F$11</f>
        <v>-2.4401380089732849E-3</v>
      </c>
      <c r="M16" s="12"/>
      <c r="N16" s="38">
        <v>0</v>
      </c>
      <c r="O16" s="38"/>
      <c r="P16" s="38">
        <v>-18851743068</v>
      </c>
      <c r="Q16" s="38"/>
      <c r="R16" s="38">
        <v>0</v>
      </c>
      <c r="S16" s="38"/>
      <c r="T16" s="38">
        <f t="shared" si="1"/>
        <v>-18851743068</v>
      </c>
      <c r="U16" s="12"/>
      <c r="V16" s="27">
        <f>T16/درآمد!$F$11</f>
        <v>-7.2612951200489839E-3</v>
      </c>
    </row>
    <row r="17" spans="1:22" ht="21.75" customHeight="1" x14ac:dyDescent="0.2">
      <c r="A17" s="48" t="s">
        <v>34</v>
      </c>
      <c r="B17" s="48"/>
      <c r="C17" s="12"/>
      <c r="D17" s="38">
        <v>0</v>
      </c>
      <c r="E17" s="38"/>
      <c r="F17" s="38">
        <v>40137447</v>
      </c>
      <c r="G17" s="38"/>
      <c r="H17" s="38">
        <v>0</v>
      </c>
      <c r="I17" s="38"/>
      <c r="J17" s="38">
        <f t="shared" si="0"/>
        <v>40137447</v>
      </c>
      <c r="K17" s="12"/>
      <c r="L17" s="27">
        <f>J17/درآمد!$F$11</f>
        <v>1.5460100797100719E-5</v>
      </c>
      <c r="M17" s="12"/>
      <c r="N17" s="38">
        <v>0</v>
      </c>
      <c r="O17" s="38"/>
      <c r="P17" s="38">
        <v>40137447</v>
      </c>
      <c r="Q17" s="38"/>
      <c r="R17" s="38">
        <v>0</v>
      </c>
      <c r="S17" s="38"/>
      <c r="T17" s="38">
        <f t="shared" si="1"/>
        <v>40137447</v>
      </c>
      <c r="U17" s="12"/>
      <c r="V17" s="27">
        <f>T17/درآمد!$F$11</f>
        <v>1.5460100797100719E-5</v>
      </c>
    </row>
    <row r="18" spans="1:22" ht="21.75" customHeight="1" x14ac:dyDescent="0.2">
      <c r="A18" s="48" t="s">
        <v>21</v>
      </c>
      <c r="B18" s="48"/>
      <c r="C18" s="12"/>
      <c r="D18" s="38">
        <v>0</v>
      </c>
      <c r="E18" s="38"/>
      <c r="F18" s="38">
        <v>-30802397913</v>
      </c>
      <c r="G18" s="38"/>
      <c r="H18" s="38">
        <v>0</v>
      </c>
      <c r="I18" s="38"/>
      <c r="J18" s="38">
        <f t="shared" si="0"/>
        <v>-30802397913</v>
      </c>
      <c r="K18" s="12"/>
      <c r="L18" s="27">
        <f>J18/درآمد!$F$11</f>
        <v>-1.1864436134350667E-2</v>
      </c>
      <c r="M18" s="12"/>
      <c r="N18" s="38">
        <v>0</v>
      </c>
      <c r="O18" s="38"/>
      <c r="P18" s="38">
        <v>-29656117668</v>
      </c>
      <c r="Q18" s="38"/>
      <c r="R18" s="38">
        <v>0</v>
      </c>
      <c r="S18" s="38"/>
      <c r="T18" s="38">
        <f t="shared" si="1"/>
        <v>-29656117668</v>
      </c>
      <c r="U18" s="12"/>
      <c r="V18" s="27">
        <f>T18/درآمد!$F$11</f>
        <v>-1.1422913081590852E-2</v>
      </c>
    </row>
    <row r="19" spans="1:22" ht="21.75" customHeight="1" x14ac:dyDescent="0.2">
      <c r="A19" s="48" t="s">
        <v>25</v>
      </c>
      <c r="B19" s="48"/>
      <c r="C19" s="12"/>
      <c r="D19" s="38">
        <v>0</v>
      </c>
      <c r="E19" s="38"/>
      <c r="F19" s="38">
        <v>-17350611154</v>
      </c>
      <c r="G19" s="38"/>
      <c r="H19" s="38">
        <v>0</v>
      </c>
      <c r="I19" s="38"/>
      <c r="J19" s="38">
        <f t="shared" si="0"/>
        <v>-17350611154</v>
      </c>
      <c r="K19" s="12"/>
      <c r="L19" s="27">
        <f>J19/درآمد!$F$11</f>
        <v>-6.6830906642403043E-3</v>
      </c>
      <c r="M19" s="12"/>
      <c r="N19" s="38">
        <v>0</v>
      </c>
      <c r="O19" s="38"/>
      <c r="P19" s="38">
        <v>-22000871470</v>
      </c>
      <c r="Q19" s="38"/>
      <c r="R19" s="38">
        <v>0</v>
      </c>
      <c r="S19" s="38"/>
      <c r="T19" s="38">
        <f t="shared" si="1"/>
        <v>-22000871470</v>
      </c>
      <c r="U19" s="12"/>
      <c r="V19" s="27">
        <f>T19/درآمد!$F$11</f>
        <v>-8.4742731781186145E-3</v>
      </c>
    </row>
    <row r="20" spans="1:22" ht="21.75" customHeight="1" x14ac:dyDescent="0.2">
      <c r="A20" s="48" t="s">
        <v>28</v>
      </c>
      <c r="B20" s="48"/>
      <c r="C20" s="12"/>
      <c r="D20" s="38">
        <v>0</v>
      </c>
      <c r="E20" s="38"/>
      <c r="F20" s="38">
        <v>-276637165601</v>
      </c>
      <c r="G20" s="38"/>
      <c r="H20" s="38">
        <v>0</v>
      </c>
      <c r="I20" s="38"/>
      <c r="J20" s="38">
        <f t="shared" si="0"/>
        <v>-276637165601</v>
      </c>
      <c r="K20" s="12"/>
      <c r="L20" s="27">
        <f>J20/درآمد!$F$11</f>
        <v>-0.10655482059971835</v>
      </c>
      <c r="M20" s="12"/>
      <c r="N20" s="38">
        <v>0</v>
      </c>
      <c r="O20" s="38"/>
      <c r="P20" s="38">
        <v>-15343755168</v>
      </c>
      <c r="Q20" s="38"/>
      <c r="R20" s="38">
        <v>0</v>
      </c>
      <c r="S20" s="38"/>
      <c r="T20" s="38">
        <f t="shared" si="1"/>
        <v>-15343755168</v>
      </c>
      <c r="U20" s="12"/>
      <c r="V20" s="27">
        <f>T20/درآمد!$F$11</f>
        <v>-5.9100919274540573E-3</v>
      </c>
    </row>
    <row r="21" spans="1:22" ht="21.75" customHeight="1" x14ac:dyDescent="0.2">
      <c r="A21" s="48" t="s">
        <v>23</v>
      </c>
      <c r="B21" s="48"/>
      <c r="C21" s="12"/>
      <c r="D21" s="38">
        <v>0</v>
      </c>
      <c r="E21" s="38"/>
      <c r="F21" s="38">
        <v>-17797116022</v>
      </c>
      <c r="G21" s="38"/>
      <c r="H21" s="38">
        <v>0</v>
      </c>
      <c r="I21" s="38"/>
      <c r="J21" s="38">
        <f t="shared" si="0"/>
        <v>-17797116022</v>
      </c>
      <c r="K21" s="12"/>
      <c r="L21" s="27">
        <f>J21/درآمد!$F$11</f>
        <v>-6.8550749527695708E-3</v>
      </c>
      <c r="M21" s="12"/>
      <c r="N21" s="38">
        <v>0</v>
      </c>
      <c r="O21" s="38"/>
      <c r="P21" s="38">
        <v>-50445045837</v>
      </c>
      <c r="Q21" s="38"/>
      <c r="R21" s="38">
        <v>0</v>
      </c>
      <c r="S21" s="38"/>
      <c r="T21" s="38">
        <f t="shared" si="1"/>
        <v>-50445045837</v>
      </c>
      <c r="U21" s="12"/>
      <c r="V21" s="27">
        <f>T21/درآمد!$F$11</f>
        <v>-1.9430371178176479E-2</v>
      </c>
    </row>
    <row r="22" spans="1:22" ht="21.75" customHeight="1" x14ac:dyDescent="0.2">
      <c r="A22" s="48" t="s">
        <v>19</v>
      </c>
      <c r="B22" s="48"/>
      <c r="C22" s="12"/>
      <c r="D22" s="38">
        <v>0</v>
      </c>
      <c r="E22" s="38"/>
      <c r="F22" s="38">
        <v>22249562688</v>
      </c>
      <c r="G22" s="38"/>
      <c r="H22" s="38">
        <v>0</v>
      </c>
      <c r="I22" s="38"/>
      <c r="J22" s="38">
        <f t="shared" si="0"/>
        <v>22249562688</v>
      </c>
      <c r="K22" s="12"/>
      <c r="L22" s="27">
        <f>J22/درآمد!$F$11</f>
        <v>8.5700638071945934E-3</v>
      </c>
      <c r="M22" s="12"/>
      <c r="N22" s="38">
        <v>0</v>
      </c>
      <c r="O22" s="38"/>
      <c r="P22" s="38">
        <v>68769114421</v>
      </c>
      <c r="Q22" s="38"/>
      <c r="R22" s="38">
        <v>0</v>
      </c>
      <c r="S22" s="38"/>
      <c r="T22" s="38">
        <f t="shared" si="1"/>
        <v>68769114421</v>
      </c>
      <c r="U22" s="12"/>
      <c r="V22" s="27">
        <f>T22/درآمد!$F$11</f>
        <v>2.6488417179996837E-2</v>
      </c>
    </row>
    <row r="23" spans="1:22" ht="21.75" customHeight="1" x14ac:dyDescent="0.2">
      <c r="A23" s="48" t="s">
        <v>26</v>
      </c>
      <c r="B23" s="48"/>
      <c r="C23" s="12"/>
      <c r="D23" s="38">
        <v>0</v>
      </c>
      <c r="E23" s="38"/>
      <c r="F23" s="38">
        <v>-1156816700</v>
      </c>
      <c r="G23" s="38"/>
      <c r="H23" s="38">
        <v>0</v>
      </c>
      <c r="I23" s="38"/>
      <c r="J23" s="38">
        <f t="shared" si="0"/>
        <v>-1156816700</v>
      </c>
      <c r="K23" s="12"/>
      <c r="L23" s="27">
        <f>J23/درآمد!$F$11</f>
        <v>-4.4558147372376281E-4</v>
      </c>
      <c r="M23" s="12"/>
      <c r="N23" s="38">
        <v>0</v>
      </c>
      <c r="O23" s="38"/>
      <c r="P23" s="38">
        <v>-3933176781</v>
      </c>
      <c r="Q23" s="38"/>
      <c r="R23" s="38">
        <v>0</v>
      </c>
      <c r="S23" s="38"/>
      <c r="T23" s="38">
        <f t="shared" si="1"/>
        <v>-3933176781</v>
      </c>
      <c r="U23" s="12"/>
      <c r="V23" s="27">
        <f>T23/درآمد!$F$11</f>
        <v>-1.5149770110459725E-3</v>
      </c>
    </row>
    <row r="24" spans="1:22" ht="21.75" customHeight="1" x14ac:dyDescent="0.2">
      <c r="A24" s="48" t="s">
        <v>33</v>
      </c>
      <c r="B24" s="48"/>
      <c r="C24" s="12"/>
      <c r="D24" s="38">
        <v>0</v>
      </c>
      <c r="E24" s="38"/>
      <c r="F24" s="38">
        <v>-1486646563</v>
      </c>
      <c r="G24" s="38"/>
      <c r="H24" s="38">
        <v>0</v>
      </c>
      <c r="I24" s="38"/>
      <c r="J24" s="38">
        <f t="shared" si="0"/>
        <v>-1486646563</v>
      </c>
      <c r="K24" s="12"/>
      <c r="L24" s="27">
        <f>J24/درآمد!$F$11</f>
        <v>-5.7262500312098427E-4</v>
      </c>
      <c r="M24" s="12"/>
      <c r="N24" s="38">
        <v>0</v>
      </c>
      <c r="O24" s="38"/>
      <c r="P24" s="38">
        <v>1465110698</v>
      </c>
      <c r="Q24" s="38"/>
      <c r="R24" s="38">
        <v>0</v>
      </c>
      <c r="S24" s="38"/>
      <c r="T24" s="38">
        <f t="shared" si="1"/>
        <v>1465110698</v>
      </c>
      <c r="U24" s="12"/>
      <c r="V24" s="27">
        <f>T24/درآمد!$F$11</f>
        <v>5.6432984065953647E-4</v>
      </c>
    </row>
    <row r="25" spans="1:22" ht="21.75" customHeight="1" x14ac:dyDescent="0.2">
      <c r="A25" s="48" t="s">
        <v>22</v>
      </c>
      <c r="B25" s="48"/>
      <c r="C25" s="12"/>
      <c r="D25" s="38">
        <v>0</v>
      </c>
      <c r="E25" s="38"/>
      <c r="F25" s="38">
        <v>-99862383537</v>
      </c>
      <c r="G25" s="38"/>
      <c r="H25" s="38">
        <v>0</v>
      </c>
      <c r="I25" s="38"/>
      <c r="J25" s="38">
        <f t="shared" si="0"/>
        <v>-99862383537</v>
      </c>
      <c r="K25" s="12"/>
      <c r="L25" s="27">
        <f>J25/درآمد!$F$11</f>
        <v>-3.8464890786919038E-2</v>
      </c>
      <c r="M25" s="12"/>
      <c r="N25" s="38">
        <v>0</v>
      </c>
      <c r="O25" s="38"/>
      <c r="P25" s="38">
        <v>-405181075796</v>
      </c>
      <c r="Q25" s="38"/>
      <c r="R25" s="38">
        <v>0</v>
      </c>
      <c r="S25" s="38"/>
      <c r="T25" s="38">
        <f t="shared" si="1"/>
        <v>-405181075796</v>
      </c>
      <c r="U25" s="12"/>
      <c r="V25" s="27">
        <f>T25/درآمد!$F$11</f>
        <v>-0.1560672324994628</v>
      </c>
    </row>
    <row r="26" spans="1:22" ht="21.75" customHeight="1" x14ac:dyDescent="0.2">
      <c r="A26" s="48" t="s">
        <v>80</v>
      </c>
      <c r="B26" s="48"/>
      <c r="C26" s="12"/>
      <c r="D26" s="38">
        <v>0</v>
      </c>
      <c r="E26" s="38"/>
      <c r="F26" s="38">
        <v>0</v>
      </c>
      <c r="G26" s="38"/>
      <c r="H26" s="38">
        <v>26793596220</v>
      </c>
      <c r="I26" s="38"/>
      <c r="J26" s="38">
        <f t="shared" si="0"/>
        <v>26793596220</v>
      </c>
      <c r="K26" s="12"/>
      <c r="L26" s="27">
        <f>J26/درآمد!$F$11</f>
        <v>1.03203299970229E-2</v>
      </c>
      <c r="M26" s="12"/>
      <c r="N26" s="38">
        <v>0</v>
      </c>
      <c r="O26" s="38"/>
      <c r="P26" s="38">
        <v>0</v>
      </c>
      <c r="Q26" s="38"/>
      <c r="R26" s="38">
        <v>45268194240</v>
      </c>
      <c r="S26" s="38"/>
      <c r="T26" s="38">
        <f t="shared" si="1"/>
        <v>45268194240</v>
      </c>
      <c r="U26" s="12"/>
      <c r="V26" s="27">
        <f>T26/درآمد!$F$11</f>
        <v>1.7436356773093568E-2</v>
      </c>
    </row>
    <row r="27" spans="1:22" ht="21.75" customHeight="1" x14ac:dyDescent="0.2">
      <c r="A27" s="48" t="s">
        <v>76</v>
      </c>
      <c r="B27" s="48"/>
      <c r="C27" s="12"/>
      <c r="D27" s="38">
        <v>0</v>
      </c>
      <c r="E27" s="38"/>
      <c r="F27" s="38">
        <v>43638797844</v>
      </c>
      <c r="G27" s="38"/>
      <c r="H27" s="38">
        <v>20055714108</v>
      </c>
      <c r="I27" s="38"/>
      <c r="J27" s="38">
        <f t="shared" si="0"/>
        <v>63694511952</v>
      </c>
      <c r="K27" s="12"/>
      <c r="L27" s="27">
        <f>J27/درآمد!$F$11</f>
        <v>2.4533786989492788E-2</v>
      </c>
      <c r="M27" s="12"/>
      <c r="N27" s="38">
        <v>0</v>
      </c>
      <c r="O27" s="38"/>
      <c r="P27" s="38">
        <v>202336720462</v>
      </c>
      <c r="Q27" s="38"/>
      <c r="R27" s="38">
        <v>58949785484</v>
      </c>
      <c r="S27" s="38"/>
      <c r="T27" s="38">
        <f t="shared" si="1"/>
        <v>261286505946</v>
      </c>
      <c r="U27" s="12"/>
      <c r="V27" s="27">
        <f>T27/درآمد!$F$11</f>
        <v>0.10064206920902109</v>
      </c>
    </row>
    <row r="28" spans="1:22" ht="21.75" customHeight="1" x14ac:dyDescent="0.2">
      <c r="A28" s="48" t="s">
        <v>81</v>
      </c>
      <c r="B28" s="48"/>
      <c r="C28" s="12"/>
      <c r="D28" s="38">
        <v>657051600</v>
      </c>
      <c r="E28" s="38"/>
      <c r="F28" s="38">
        <v>410037936</v>
      </c>
      <c r="G28" s="38"/>
      <c r="H28" s="38">
        <v>585037233</v>
      </c>
      <c r="I28" s="38"/>
      <c r="J28" s="38">
        <f t="shared" si="0"/>
        <v>1652126769</v>
      </c>
      <c r="K28" s="12"/>
      <c r="L28" s="27">
        <f>J28/درآمد!$F$11</f>
        <v>6.3636449967354261E-4</v>
      </c>
      <c r="M28" s="12"/>
      <c r="N28" s="38">
        <v>4231744033</v>
      </c>
      <c r="O28" s="38"/>
      <c r="P28" s="38">
        <v>768395045</v>
      </c>
      <c r="Q28" s="38"/>
      <c r="R28" s="38">
        <v>413556121</v>
      </c>
      <c r="S28" s="38"/>
      <c r="T28" s="38">
        <f t="shared" si="1"/>
        <v>5413695199</v>
      </c>
      <c r="U28" s="12"/>
      <c r="V28" s="27">
        <f>T28/درآمد!$F$11</f>
        <v>2.0852415815415522E-3</v>
      </c>
    </row>
    <row r="29" spans="1:22" ht="21.75" customHeight="1" x14ac:dyDescent="0.2">
      <c r="A29" s="48" t="s">
        <v>78</v>
      </c>
      <c r="B29" s="48"/>
      <c r="C29" s="12"/>
      <c r="D29" s="38">
        <v>0</v>
      </c>
      <c r="E29" s="38"/>
      <c r="F29" s="38">
        <v>0</v>
      </c>
      <c r="G29" s="38"/>
      <c r="H29" s="38">
        <v>838711511</v>
      </c>
      <c r="I29" s="38"/>
      <c r="J29" s="38">
        <f t="shared" si="0"/>
        <v>838711511</v>
      </c>
      <c r="K29" s="12"/>
      <c r="L29" s="27">
        <f>J29/درآمد!$F$11</f>
        <v>3.23054042270019E-4</v>
      </c>
      <c r="M29" s="12"/>
      <c r="N29" s="38">
        <v>0</v>
      </c>
      <c r="O29" s="38"/>
      <c r="P29" s="38">
        <v>0</v>
      </c>
      <c r="Q29" s="38"/>
      <c r="R29" s="38">
        <v>838711511</v>
      </c>
      <c r="S29" s="38"/>
      <c r="T29" s="38">
        <f t="shared" si="1"/>
        <v>838711511</v>
      </c>
      <c r="U29" s="12"/>
      <c r="V29" s="27">
        <f>T29/درآمد!$F$11</f>
        <v>3.23054042270019E-4</v>
      </c>
    </row>
    <row r="30" spans="1:22" ht="21.75" customHeight="1" x14ac:dyDescent="0.2">
      <c r="A30" s="48" t="s">
        <v>82</v>
      </c>
      <c r="B30" s="48"/>
      <c r="C30" s="12"/>
      <c r="D30" s="38">
        <v>0</v>
      </c>
      <c r="E30" s="38"/>
      <c r="F30" s="38">
        <v>0</v>
      </c>
      <c r="G30" s="38"/>
      <c r="H30" s="38">
        <v>10046513336</v>
      </c>
      <c r="I30" s="38"/>
      <c r="J30" s="38">
        <f t="shared" si="0"/>
        <v>10046513336</v>
      </c>
      <c r="K30" s="12"/>
      <c r="L30" s="27">
        <f>J30/درآمد!$F$11</f>
        <v>3.869705734746323E-3</v>
      </c>
      <c r="M30" s="12"/>
      <c r="N30" s="38">
        <v>0</v>
      </c>
      <c r="O30" s="38"/>
      <c r="P30" s="38">
        <v>0</v>
      </c>
      <c r="Q30" s="38"/>
      <c r="R30" s="38">
        <v>21006864322</v>
      </c>
      <c r="S30" s="38"/>
      <c r="T30" s="38">
        <f t="shared" si="1"/>
        <v>21006864322</v>
      </c>
      <c r="U30" s="12"/>
      <c r="V30" s="27">
        <f>T30/درآمد!$F$11</f>
        <v>8.0914025211702885E-3</v>
      </c>
    </row>
    <row r="31" spans="1:22" ht="21.75" customHeight="1" x14ac:dyDescent="0.2">
      <c r="A31" s="48" t="s">
        <v>77</v>
      </c>
      <c r="B31" s="48"/>
      <c r="C31" s="12"/>
      <c r="D31" s="38">
        <v>0</v>
      </c>
      <c r="E31" s="38"/>
      <c r="F31" s="38">
        <v>997326803</v>
      </c>
      <c r="G31" s="38"/>
      <c r="H31" s="38">
        <v>2287008234</v>
      </c>
      <c r="I31" s="38"/>
      <c r="J31" s="38">
        <f t="shared" si="0"/>
        <v>3284335037</v>
      </c>
      <c r="K31" s="12"/>
      <c r="L31" s="27">
        <f>J31/درآمد!$F$11</f>
        <v>1.2650568114974906E-3</v>
      </c>
      <c r="M31" s="12"/>
      <c r="N31" s="38">
        <v>0</v>
      </c>
      <c r="O31" s="38"/>
      <c r="P31" s="38">
        <v>5459801851</v>
      </c>
      <c r="Q31" s="38"/>
      <c r="R31" s="38">
        <v>4747549090</v>
      </c>
      <c r="S31" s="38"/>
      <c r="T31" s="38">
        <f t="shared" si="1"/>
        <v>10207350941</v>
      </c>
      <c r="U31" s="12"/>
      <c r="V31" s="27">
        <f>T31/درآمد!$F$11</f>
        <v>3.931656998992508E-3</v>
      </c>
    </row>
    <row r="32" spans="1:22" ht="21.75" customHeight="1" x14ac:dyDescent="0.2">
      <c r="A32" s="48" t="s">
        <v>83</v>
      </c>
      <c r="B32" s="48"/>
      <c r="C32" s="12"/>
      <c r="D32" s="38">
        <v>0</v>
      </c>
      <c r="E32" s="38"/>
      <c r="F32" s="38">
        <v>789438788</v>
      </c>
      <c r="G32" s="38"/>
      <c r="H32" s="38">
        <v>3047707976</v>
      </c>
      <c r="I32" s="38"/>
      <c r="J32" s="38">
        <f t="shared" si="0"/>
        <v>3837146764</v>
      </c>
      <c r="K32" s="12"/>
      <c r="L32" s="27">
        <f>J32/درآمد!$F$11</f>
        <v>1.4779882672833885E-3</v>
      </c>
      <c r="M32" s="12"/>
      <c r="N32" s="38">
        <v>0</v>
      </c>
      <c r="O32" s="38"/>
      <c r="P32" s="38">
        <v>4602094862</v>
      </c>
      <c r="Q32" s="38"/>
      <c r="R32" s="38">
        <v>3047707976</v>
      </c>
      <c r="S32" s="38"/>
      <c r="T32" s="38">
        <f t="shared" si="1"/>
        <v>7649802838</v>
      </c>
      <c r="U32" s="12"/>
      <c r="V32" s="27">
        <f>T32/درآمد!$F$11</f>
        <v>2.9465432356329774E-3</v>
      </c>
    </row>
    <row r="33" spans="1:22" ht="21.75" customHeight="1" x14ac:dyDescent="0.2">
      <c r="A33" s="48" t="s">
        <v>128</v>
      </c>
      <c r="B33" s="48"/>
      <c r="C33" s="12"/>
      <c r="D33" s="38">
        <v>0</v>
      </c>
      <c r="E33" s="38"/>
      <c r="F33" s="38">
        <v>0</v>
      </c>
      <c r="G33" s="38"/>
      <c r="H33" s="38">
        <v>0</v>
      </c>
      <c r="I33" s="38"/>
      <c r="J33" s="38">
        <f t="shared" si="0"/>
        <v>0</v>
      </c>
      <c r="K33" s="12"/>
      <c r="L33" s="27">
        <f>J33/درآمد!$F$11</f>
        <v>0</v>
      </c>
      <c r="M33" s="12"/>
      <c r="N33" s="38">
        <v>0</v>
      </c>
      <c r="O33" s="38"/>
      <c r="P33" s="38">
        <v>0</v>
      </c>
      <c r="Q33" s="38"/>
      <c r="R33" s="38">
        <v>294797570</v>
      </c>
      <c r="S33" s="38"/>
      <c r="T33" s="38">
        <f t="shared" si="1"/>
        <v>294797570</v>
      </c>
      <c r="U33" s="12"/>
      <c r="V33" s="27">
        <f>T33/درآمد!$F$11</f>
        <v>1.1354982659809815E-4</v>
      </c>
    </row>
    <row r="34" spans="1:22" ht="21.75" customHeight="1" x14ac:dyDescent="0.2">
      <c r="A34" s="48" t="s">
        <v>129</v>
      </c>
      <c r="B34" s="48"/>
      <c r="C34" s="12"/>
      <c r="D34" s="38">
        <v>0</v>
      </c>
      <c r="E34" s="38"/>
      <c r="F34" s="38">
        <v>0</v>
      </c>
      <c r="G34" s="38"/>
      <c r="H34" s="38">
        <v>0</v>
      </c>
      <c r="I34" s="38"/>
      <c r="J34" s="38">
        <f t="shared" si="0"/>
        <v>0</v>
      </c>
      <c r="K34" s="12"/>
      <c r="L34" s="27">
        <f>J34/درآمد!$F$11</f>
        <v>0</v>
      </c>
      <c r="M34" s="12"/>
      <c r="N34" s="38">
        <v>830520000</v>
      </c>
      <c r="O34" s="38"/>
      <c r="P34" s="38">
        <v>0</v>
      </c>
      <c r="Q34" s="38"/>
      <c r="R34" s="38">
        <v>-211435337</v>
      </c>
      <c r="S34" s="38"/>
      <c r="T34" s="38">
        <f t="shared" si="1"/>
        <v>619084663</v>
      </c>
      <c r="U34" s="12"/>
      <c r="V34" s="27">
        <f>T34/درآمد!$F$11</f>
        <v>2.3845839751390091E-4</v>
      </c>
    </row>
    <row r="35" spans="1:22" ht="21.75" customHeight="1" x14ac:dyDescent="0.2">
      <c r="A35" s="48" t="s">
        <v>130</v>
      </c>
      <c r="B35" s="48"/>
      <c r="C35" s="12"/>
      <c r="D35" s="38">
        <v>0</v>
      </c>
      <c r="E35" s="38"/>
      <c r="F35" s="38">
        <v>0</v>
      </c>
      <c r="G35" s="38"/>
      <c r="H35" s="38">
        <v>0</v>
      </c>
      <c r="I35" s="38"/>
      <c r="J35" s="38">
        <f t="shared" si="0"/>
        <v>0</v>
      </c>
      <c r="K35" s="12"/>
      <c r="L35" s="27">
        <f>J35/درآمد!$F$11</f>
        <v>0</v>
      </c>
      <c r="M35" s="12"/>
      <c r="N35" s="38">
        <v>0</v>
      </c>
      <c r="O35" s="38"/>
      <c r="P35" s="38">
        <v>0</v>
      </c>
      <c r="Q35" s="38"/>
      <c r="R35" s="38">
        <v>2444248701</v>
      </c>
      <c r="S35" s="38"/>
      <c r="T35" s="38">
        <f t="shared" si="1"/>
        <v>2444248701</v>
      </c>
      <c r="U35" s="12"/>
      <c r="V35" s="27">
        <f>T35/درآمد!$F$11</f>
        <v>9.4147321553965531E-4</v>
      </c>
    </row>
    <row r="36" spans="1:22" ht="21.75" customHeight="1" x14ac:dyDescent="0.2">
      <c r="A36" s="48" t="s">
        <v>84</v>
      </c>
      <c r="B36" s="48"/>
      <c r="C36" s="12"/>
      <c r="D36" s="38">
        <v>0</v>
      </c>
      <c r="E36" s="38"/>
      <c r="F36" s="38">
        <v>4523821705</v>
      </c>
      <c r="G36" s="38"/>
      <c r="H36" s="38">
        <v>0</v>
      </c>
      <c r="I36" s="38"/>
      <c r="J36" s="38">
        <f t="shared" si="0"/>
        <v>4523821705</v>
      </c>
      <c r="K36" s="12"/>
      <c r="L36" s="27">
        <f>J36/درآمد!$F$11</f>
        <v>1.7424810189699417E-3</v>
      </c>
      <c r="M36" s="12"/>
      <c r="N36" s="38">
        <v>3295684000</v>
      </c>
      <c r="O36" s="38"/>
      <c r="P36" s="38">
        <v>4523821705</v>
      </c>
      <c r="Q36" s="38"/>
      <c r="R36" s="38">
        <v>-461549426</v>
      </c>
      <c r="S36" s="38"/>
      <c r="T36" s="38">
        <f t="shared" si="1"/>
        <v>7357956279</v>
      </c>
      <c r="U36" s="12"/>
      <c r="V36" s="27">
        <f>T36/درآمد!$F$11</f>
        <v>2.8341300764346106E-3</v>
      </c>
    </row>
    <row r="37" spans="1:22" ht="21.75" customHeight="1" x14ac:dyDescent="0.2">
      <c r="A37" s="48" t="s">
        <v>79</v>
      </c>
      <c r="B37" s="48"/>
      <c r="C37" s="12"/>
      <c r="D37" s="38">
        <v>0</v>
      </c>
      <c r="E37" s="38"/>
      <c r="F37" s="38">
        <v>2228166141</v>
      </c>
      <c r="G37" s="38"/>
      <c r="H37" s="38">
        <v>0</v>
      </c>
      <c r="I37" s="38"/>
      <c r="J37" s="38">
        <f t="shared" si="0"/>
        <v>2228166141</v>
      </c>
      <c r="K37" s="12"/>
      <c r="L37" s="27">
        <f>J37/درآمد!$F$11</f>
        <v>8.5824275601153533E-4</v>
      </c>
      <c r="M37" s="12"/>
      <c r="N37" s="38">
        <v>0</v>
      </c>
      <c r="O37" s="38"/>
      <c r="P37" s="38">
        <v>6410082386</v>
      </c>
      <c r="Q37" s="38"/>
      <c r="R37" s="38">
        <v>161363503</v>
      </c>
      <c r="S37" s="38"/>
      <c r="T37" s="38">
        <f t="shared" si="1"/>
        <v>6571445889</v>
      </c>
      <c r="U37" s="12"/>
      <c r="V37" s="27">
        <f>T37/درآمد!$F$11</f>
        <v>2.5311828085785608E-3</v>
      </c>
    </row>
    <row r="38" spans="1:22" ht="21.75" customHeight="1" x14ac:dyDescent="0.2">
      <c r="A38" s="48" t="s">
        <v>163</v>
      </c>
      <c r="B38" s="48"/>
      <c r="C38" s="12"/>
      <c r="D38" s="38"/>
      <c r="E38" s="38"/>
      <c r="F38" s="38"/>
      <c r="G38" s="38"/>
      <c r="H38" s="38"/>
      <c r="I38" s="38"/>
      <c r="J38" s="38">
        <f t="shared" si="0"/>
        <v>0</v>
      </c>
      <c r="K38" s="12"/>
      <c r="L38" s="27">
        <f>J38/درآمد!$F$11</f>
        <v>0</v>
      </c>
      <c r="M38" s="12"/>
      <c r="N38" s="38"/>
      <c r="O38" s="38"/>
      <c r="P38" s="38"/>
      <c r="Q38" s="38"/>
      <c r="R38" s="38">
        <v>-300527</v>
      </c>
      <c r="S38" s="38"/>
      <c r="T38" s="38">
        <f t="shared" si="1"/>
        <v>-300527</v>
      </c>
      <c r="U38" s="12"/>
      <c r="V38" s="27">
        <f>T38/درآمد!$F$11</f>
        <v>-1.157566825874672E-7</v>
      </c>
    </row>
    <row r="39" spans="1:22" ht="21.75" customHeight="1" x14ac:dyDescent="0.2">
      <c r="A39" s="48" t="s">
        <v>155</v>
      </c>
      <c r="B39" s="48"/>
      <c r="C39" s="12"/>
      <c r="D39" s="38"/>
      <c r="E39" s="38"/>
      <c r="F39" s="38">
        <v>1648374507</v>
      </c>
      <c r="G39" s="38"/>
      <c r="H39" s="38">
        <v>1242379</v>
      </c>
      <c r="I39" s="38"/>
      <c r="J39" s="38">
        <f t="shared" si="0"/>
        <v>1649616886</v>
      </c>
      <c r="K39" s="12"/>
      <c r="L39" s="27">
        <f>J39/درآمد!$F$11</f>
        <v>6.3539774550582157E-4</v>
      </c>
      <c r="M39" s="12"/>
      <c r="N39" s="38"/>
      <c r="O39" s="38"/>
      <c r="P39" s="38">
        <v>1555791280</v>
      </c>
      <c r="Q39" s="38"/>
      <c r="R39" s="38">
        <v>-37874052</v>
      </c>
      <c r="S39" s="38"/>
      <c r="T39" s="38">
        <f t="shared" si="1"/>
        <v>1517917228</v>
      </c>
      <c r="U39" s="12"/>
      <c r="V39" s="27">
        <f>T39/درآمد!$F$11</f>
        <v>5.8466980589312796E-4</v>
      </c>
    </row>
    <row r="40" spans="1:22" ht="21.75" customHeight="1" x14ac:dyDescent="0.2">
      <c r="A40" s="48" t="s">
        <v>154</v>
      </c>
      <c r="B40" s="48"/>
      <c r="C40" s="12"/>
      <c r="D40" s="38"/>
      <c r="E40" s="38"/>
      <c r="F40" s="38">
        <v>-8479857801</v>
      </c>
      <c r="G40" s="38"/>
      <c r="H40" s="38">
        <v>38045734947</v>
      </c>
      <c r="I40" s="38"/>
      <c r="J40" s="38">
        <f t="shared" si="0"/>
        <v>29565877146</v>
      </c>
      <c r="K40" s="12"/>
      <c r="L40" s="27">
        <f>J40/درآمد!$F$11</f>
        <v>1.1388154329592923E-2</v>
      </c>
      <c r="M40" s="12"/>
      <c r="N40" s="38"/>
      <c r="O40" s="38"/>
      <c r="P40" s="38">
        <v>17805314800</v>
      </c>
      <c r="Q40" s="38"/>
      <c r="R40" s="38">
        <v>38046569184</v>
      </c>
      <c r="S40" s="38"/>
      <c r="T40" s="38">
        <f t="shared" si="1"/>
        <v>55851883984</v>
      </c>
      <c r="U40" s="12"/>
      <c r="V40" s="27">
        <f>T40/درآمد!$F$11</f>
        <v>2.1512971567439632E-2</v>
      </c>
    </row>
    <row r="41" spans="1:22" ht="21.75" customHeight="1" x14ac:dyDescent="0.2">
      <c r="A41" s="48" t="s">
        <v>167</v>
      </c>
      <c r="B41" s="48"/>
      <c r="C41" s="12"/>
      <c r="D41" s="38"/>
      <c r="E41" s="38"/>
      <c r="F41" s="38">
        <v>12486566447</v>
      </c>
      <c r="G41" s="38"/>
      <c r="H41" s="38"/>
      <c r="I41" s="38"/>
      <c r="J41" s="38">
        <f t="shared" si="0"/>
        <v>12486566447</v>
      </c>
      <c r="K41" s="12"/>
      <c r="L41" s="27">
        <f>J41/درآمد!$F$11</f>
        <v>4.8095628972195407E-3</v>
      </c>
      <c r="M41" s="12"/>
      <c r="N41" s="38"/>
      <c r="O41" s="38"/>
      <c r="P41" s="38">
        <v>17682429823</v>
      </c>
      <c r="Q41" s="38"/>
      <c r="R41" s="38">
        <v>224116609</v>
      </c>
      <c r="S41" s="38"/>
      <c r="T41" s="38">
        <f t="shared" si="1"/>
        <v>17906546432</v>
      </c>
      <c r="U41" s="12"/>
      <c r="V41" s="27">
        <f>T41/درآمد!$F$11</f>
        <v>6.8972252462067207E-3</v>
      </c>
    </row>
    <row r="42" spans="1:22" ht="21.75" customHeight="1" x14ac:dyDescent="0.2">
      <c r="A42" s="48" t="s">
        <v>164</v>
      </c>
      <c r="B42" s="48"/>
      <c r="C42" s="12"/>
      <c r="D42" s="38"/>
      <c r="E42" s="38"/>
      <c r="F42" s="38"/>
      <c r="G42" s="38"/>
      <c r="H42" s="38"/>
      <c r="I42" s="38"/>
      <c r="J42" s="38">
        <f t="shared" si="0"/>
        <v>0</v>
      </c>
      <c r="K42" s="12"/>
      <c r="L42" s="27">
        <f>J42/درآمد!$F$11</f>
        <v>0</v>
      </c>
      <c r="M42" s="12"/>
      <c r="N42" s="38"/>
      <c r="O42" s="38"/>
      <c r="P42" s="38"/>
      <c r="Q42" s="38"/>
      <c r="R42" s="38">
        <v>1183371468</v>
      </c>
      <c r="S42" s="38"/>
      <c r="T42" s="38">
        <f t="shared" si="1"/>
        <v>1183371468</v>
      </c>
      <c r="U42" s="12"/>
      <c r="V42" s="27">
        <f>T42/درآمد!$F$11</f>
        <v>4.5580981211119497E-4</v>
      </c>
    </row>
    <row r="43" spans="1:22" ht="21.75" customHeight="1" x14ac:dyDescent="0.2">
      <c r="A43" s="48" t="s">
        <v>162</v>
      </c>
      <c r="B43" s="48"/>
      <c r="C43" s="12"/>
      <c r="D43" s="38"/>
      <c r="E43" s="38"/>
      <c r="F43" s="38"/>
      <c r="G43" s="38"/>
      <c r="H43" s="38"/>
      <c r="I43" s="38"/>
      <c r="J43" s="38">
        <f t="shared" si="0"/>
        <v>0</v>
      </c>
      <c r="K43" s="12"/>
      <c r="L43" s="27">
        <f>J43/درآمد!$F$11</f>
        <v>0</v>
      </c>
      <c r="M43" s="12"/>
      <c r="N43" s="38"/>
      <c r="O43" s="38"/>
      <c r="P43" s="38"/>
      <c r="Q43" s="38"/>
      <c r="R43" s="38">
        <v>11951040</v>
      </c>
      <c r="S43" s="38"/>
      <c r="T43" s="38">
        <f t="shared" si="1"/>
        <v>11951040</v>
      </c>
      <c r="U43" s="12"/>
      <c r="V43" s="27">
        <f>T43/درآمد!$F$11</f>
        <v>4.6032893679107829E-6</v>
      </c>
    </row>
    <row r="44" spans="1:22" ht="21.75" customHeight="1" x14ac:dyDescent="0.2">
      <c r="A44" s="48" t="s">
        <v>165</v>
      </c>
      <c r="B44" s="48"/>
      <c r="C44" s="12"/>
      <c r="D44" s="38"/>
      <c r="E44" s="38"/>
      <c r="F44" s="38"/>
      <c r="G44" s="38"/>
      <c r="H44" s="38"/>
      <c r="I44" s="38"/>
      <c r="J44" s="38">
        <f t="shared" si="0"/>
        <v>0</v>
      </c>
      <c r="K44" s="12"/>
      <c r="L44" s="27">
        <f>J44/درآمد!$F$11</f>
        <v>0</v>
      </c>
      <c r="M44" s="12"/>
      <c r="N44" s="38"/>
      <c r="O44" s="38"/>
      <c r="P44" s="38"/>
      <c r="Q44" s="38"/>
      <c r="R44" s="38">
        <v>15535486</v>
      </c>
      <c r="S44" s="38"/>
      <c r="T44" s="38">
        <f t="shared" si="1"/>
        <v>15535486</v>
      </c>
      <c r="U44" s="12"/>
      <c r="V44" s="27">
        <f>T44/درآمد!$F$11</f>
        <v>5.9839426132894565E-6</v>
      </c>
    </row>
    <row r="45" spans="1:22" ht="21.75" customHeight="1" x14ac:dyDescent="0.2">
      <c r="A45" s="48" t="s">
        <v>166</v>
      </c>
      <c r="B45" s="48"/>
      <c r="C45" s="12"/>
      <c r="D45" s="38"/>
      <c r="E45" s="38"/>
      <c r="F45" s="38"/>
      <c r="G45" s="38"/>
      <c r="H45" s="38"/>
      <c r="I45" s="38"/>
      <c r="J45" s="38">
        <f t="shared" si="0"/>
        <v>0</v>
      </c>
      <c r="K45" s="12"/>
      <c r="L45" s="27">
        <f>J45/درآمد!$F$11</f>
        <v>0</v>
      </c>
      <c r="M45" s="12"/>
      <c r="N45" s="38"/>
      <c r="O45" s="38"/>
      <c r="P45" s="38"/>
      <c r="Q45" s="38"/>
      <c r="R45" s="38">
        <v>179649</v>
      </c>
      <c r="S45" s="38"/>
      <c r="T45" s="38">
        <f t="shared" si="1"/>
        <v>179649</v>
      </c>
      <c r="U45" s="12"/>
      <c r="V45" s="27">
        <f>T45/درآمد!$F$11</f>
        <v>6.9197018138656071E-8</v>
      </c>
    </row>
    <row r="46" spans="1:22" ht="21.75" customHeight="1" x14ac:dyDescent="0.2">
      <c r="A46" s="48" t="s">
        <v>171</v>
      </c>
      <c r="B46" s="48"/>
      <c r="C46" s="12"/>
      <c r="D46" s="38"/>
      <c r="E46" s="38"/>
      <c r="F46" s="38"/>
      <c r="G46" s="38"/>
      <c r="H46" s="38"/>
      <c r="I46" s="38"/>
      <c r="J46" s="38">
        <f t="shared" si="0"/>
        <v>0</v>
      </c>
      <c r="K46" s="12"/>
      <c r="L46" s="27">
        <f>J46/درآمد!$F$11</f>
        <v>0</v>
      </c>
      <c r="M46" s="12"/>
      <c r="N46" s="38"/>
      <c r="O46" s="38"/>
      <c r="P46" s="38"/>
      <c r="Q46" s="38"/>
      <c r="R46" s="38">
        <v>-52722</v>
      </c>
      <c r="S46" s="38"/>
      <c r="T46" s="38">
        <f t="shared" si="1"/>
        <v>-52722</v>
      </c>
      <c r="U46" s="12"/>
      <c r="V46" s="27">
        <f>T46/درآمد!$F$11</f>
        <v>-2.030740605461887E-8</v>
      </c>
    </row>
    <row r="47" spans="1:22" ht="21.75" customHeight="1" x14ac:dyDescent="0.2">
      <c r="A47" s="48" t="s">
        <v>172</v>
      </c>
      <c r="B47" s="48"/>
      <c r="C47" s="12"/>
      <c r="D47" s="38"/>
      <c r="E47" s="38"/>
      <c r="F47" s="38"/>
      <c r="G47" s="38"/>
      <c r="H47" s="38"/>
      <c r="I47" s="38"/>
      <c r="J47" s="38">
        <f t="shared" si="0"/>
        <v>0</v>
      </c>
      <c r="K47" s="12"/>
      <c r="L47" s="27">
        <f>J47/درآمد!$F$11</f>
        <v>0</v>
      </c>
      <c r="M47" s="12"/>
      <c r="N47" s="38"/>
      <c r="O47" s="38"/>
      <c r="P47" s="38"/>
      <c r="Q47" s="38"/>
      <c r="R47" s="38">
        <v>401561400</v>
      </c>
      <c r="S47" s="38"/>
      <c r="T47" s="38">
        <f t="shared" si="1"/>
        <v>401561400</v>
      </c>
      <c r="U47" s="12"/>
      <c r="V47" s="27">
        <f>T47/درآمد!$F$11</f>
        <v>1.546730094772814E-4</v>
      </c>
    </row>
    <row r="48" spans="1:22" ht="21.75" customHeight="1" x14ac:dyDescent="0.2">
      <c r="A48" s="48" t="s">
        <v>170</v>
      </c>
      <c r="B48" s="48"/>
      <c r="C48" s="12"/>
      <c r="D48" s="38"/>
      <c r="E48" s="38"/>
      <c r="F48" s="38"/>
      <c r="G48" s="38"/>
      <c r="H48" s="38"/>
      <c r="I48" s="38"/>
      <c r="J48" s="38">
        <f t="shared" si="0"/>
        <v>0</v>
      </c>
      <c r="K48" s="12"/>
      <c r="L48" s="27">
        <f>J48/درآمد!$F$11</f>
        <v>0</v>
      </c>
      <c r="M48" s="12"/>
      <c r="N48" s="38"/>
      <c r="O48" s="38"/>
      <c r="P48" s="38"/>
      <c r="Q48" s="38"/>
      <c r="R48" s="38">
        <v>59000000</v>
      </c>
      <c r="S48" s="38"/>
      <c r="T48" s="38">
        <f t="shared" si="1"/>
        <v>59000000</v>
      </c>
      <c r="U48" s="12"/>
      <c r="V48" s="27">
        <f>T48/درآمد!$F$11</f>
        <v>2.2725559675704893E-5</v>
      </c>
    </row>
    <row r="49" spans="1:22" ht="21.75" customHeight="1" x14ac:dyDescent="0.2">
      <c r="A49" s="48" t="s">
        <v>168</v>
      </c>
      <c r="B49" s="48"/>
      <c r="C49" s="12"/>
      <c r="D49" s="38"/>
      <c r="E49" s="38"/>
      <c r="F49" s="38"/>
      <c r="G49" s="38"/>
      <c r="H49" s="38"/>
      <c r="I49" s="38"/>
      <c r="J49" s="38">
        <f t="shared" si="0"/>
        <v>0</v>
      </c>
      <c r="K49" s="12"/>
      <c r="L49" s="27">
        <f>J49/درآمد!$F$11</f>
        <v>0</v>
      </c>
      <c r="M49" s="12"/>
      <c r="N49" s="38"/>
      <c r="O49" s="38"/>
      <c r="P49" s="38"/>
      <c r="Q49" s="38"/>
      <c r="R49" s="38">
        <v>679699188</v>
      </c>
      <c r="S49" s="38"/>
      <c r="T49" s="38">
        <f t="shared" si="1"/>
        <v>679699188</v>
      </c>
      <c r="U49" s="12"/>
      <c r="V49" s="27">
        <f>T49/درآمد!$F$11</f>
        <v>2.618058382783417E-4</v>
      </c>
    </row>
    <row r="50" spans="1:22" ht="21.75" customHeight="1" x14ac:dyDescent="0.2">
      <c r="A50" s="48" t="s">
        <v>169</v>
      </c>
      <c r="B50" s="48"/>
      <c r="C50" s="12"/>
      <c r="D50" s="38"/>
      <c r="E50" s="38"/>
      <c r="F50" s="38"/>
      <c r="G50" s="38"/>
      <c r="H50" s="38"/>
      <c r="I50" s="38"/>
      <c r="J50" s="38">
        <f t="shared" si="0"/>
        <v>0</v>
      </c>
      <c r="K50" s="12"/>
      <c r="L50" s="27">
        <f>J50/درآمد!$F$11</f>
        <v>0</v>
      </c>
      <c r="M50" s="12"/>
      <c r="N50" s="38"/>
      <c r="O50" s="38"/>
      <c r="P50" s="38"/>
      <c r="Q50" s="38"/>
      <c r="R50" s="38">
        <v>154345205</v>
      </c>
      <c r="S50" s="38"/>
      <c r="T50" s="38">
        <f t="shared" si="1"/>
        <v>154345205</v>
      </c>
      <c r="U50" s="12"/>
      <c r="V50" s="27">
        <f>T50/درآمد!$F$11</f>
        <v>5.9450528252311951E-5</v>
      </c>
    </row>
    <row r="51" spans="1:22" ht="21.75" customHeight="1" x14ac:dyDescent="0.2">
      <c r="A51" s="48" t="s">
        <v>159</v>
      </c>
      <c r="B51" s="48"/>
      <c r="C51" s="12"/>
      <c r="D51" s="38"/>
      <c r="E51" s="38"/>
      <c r="F51" s="38"/>
      <c r="G51" s="38"/>
      <c r="H51" s="38">
        <v>15153481743</v>
      </c>
      <c r="I51" s="38"/>
      <c r="J51" s="38">
        <f t="shared" ref="J51:J70" si="2">D51+F51+H51</f>
        <v>15153481743</v>
      </c>
      <c r="K51" s="12"/>
      <c r="L51" s="27">
        <f>J51/درآمد!$F$11</f>
        <v>5.8368026041567987E-3</v>
      </c>
      <c r="M51" s="12"/>
      <c r="N51" s="38"/>
      <c r="O51" s="38"/>
      <c r="P51" s="38"/>
      <c r="Q51" s="38"/>
      <c r="R51" s="38">
        <v>15152980223</v>
      </c>
      <c r="S51" s="38"/>
      <c r="T51" s="38">
        <f t="shared" si="1"/>
        <v>15152980223</v>
      </c>
      <c r="U51" s="12"/>
      <c r="V51" s="27">
        <f>T51/درآمد!$F$11</f>
        <v>5.8366094291959752E-3</v>
      </c>
    </row>
    <row r="52" spans="1:22" ht="21.75" customHeight="1" x14ac:dyDescent="0.2">
      <c r="A52" s="48" t="s">
        <v>161</v>
      </c>
      <c r="B52" s="48"/>
      <c r="C52" s="12"/>
      <c r="D52" s="38"/>
      <c r="E52" s="38"/>
      <c r="F52" s="38"/>
      <c r="G52" s="38"/>
      <c r="H52" s="38">
        <v>6401878731</v>
      </c>
      <c r="I52" s="38"/>
      <c r="J52" s="38">
        <f t="shared" si="2"/>
        <v>6401878731</v>
      </c>
      <c r="K52" s="12"/>
      <c r="L52" s="27">
        <f>J52/درآمد!$F$11</f>
        <v>2.4658691040333291E-3</v>
      </c>
      <c r="M52" s="12"/>
      <c r="N52" s="38"/>
      <c r="O52" s="38"/>
      <c r="P52" s="38"/>
      <c r="Q52" s="38"/>
      <c r="R52" s="38">
        <v>6401878731</v>
      </c>
      <c r="S52" s="38"/>
      <c r="T52" s="38">
        <f t="shared" si="1"/>
        <v>6401878731</v>
      </c>
      <c r="U52" s="12"/>
      <c r="V52" s="27">
        <f>T52/درآمد!$F$11</f>
        <v>2.4658691040333291E-3</v>
      </c>
    </row>
    <row r="53" spans="1:22" ht="21.75" customHeight="1" x14ac:dyDescent="0.2">
      <c r="A53" s="48" t="s">
        <v>160</v>
      </c>
      <c r="B53" s="48"/>
      <c r="C53" s="12"/>
      <c r="D53" s="38"/>
      <c r="E53" s="38"/>
      <c r="F53" s="38"/>
      <c r="G53" s="38"/>
      <c r="H53" s="38">
        <v>1874853076</v>
      </c>
      <c r="I53" s="38"/>
      <c r="J53" s="38">
        <f t="shared" si="2"/>
        <v>1874853076</v>
      </c>
      <c r="K53" s="12"/>
      <c r="L53" s="27">
        <f>J53/درآمد!$F$11</f>
        <v>7.2215399087825218E-4</v>
      </c>
      <c r="M53" s="12"/>
      <c r="N53" s="38"/>
      <c r="O53" s="38"/>
      <c r="P53" s="38"/>
      <c r="Q53" s="38"/>
      <c r="R53" s="38">
        <v>2293450122</v>
      </c>
      <c r="S53" s="38"/>
      <c r="T53" s="38">
        <f t="shared" si="1"/>
        <v>2293450122</v>
      </c>
      <c r="U53" s="12"/>
      <c r="V53" s="27">
        <f>T53/درآمد!$F$11</f>
        <v>8.8338877306379097E-4</v>
      </c>
    </row>
    <row r="54" spans="1:22" ht="21.75" customHeight="1" x14ac:dyDescent="0.2">
      <c r="A54" s="48" t="s">
        <v>158</v>
      </c>
      <c r="B54" s="48"/>
      <c r="C54" s="12"/>
      <c r="D54" s="38"/>
      <c r="E54" s="38"/>
      <c r="F54" s="38"/>
      <c r="G54" s="38"/>
      <c r="H54" s="38">
        <v>898396605</v>
      </c>
      <c r="I54" s="38"/>
      <c r="J54" s="38">
        <f t="shared" si="2"/>
        <v>898396605</v>
      </c>
      <c r="K54" s="12"/>
      <c r="L54" s="27">
        <f>J54/درآمد!$F$11</f>
        <v>3.4604348575217251E-4</v>
      </c>
      <c r="M54" s="12"/>
      <c r="N54" s="38"/>
      <c r="O54" s="38"/>
      <c r="P54" s="38"/>
      <c r="Q54" s="38"/>
      <c r="R54" s="38">
        <v>898396605</v>
      </c>
      <c r="S54" s="38"/>
      <c r="T54" s="38">
        <f t="shared" si="1"/>
        <v>898396605</v>
      </c>
      <c r="U54" s="12"/>
      <c r="V54" s="27">
        <f>T54/درآمد!$F$11</f>
        <v>3.4604348575217251E-4</v>
      </c>
    </row>
    <row r="55" spans="1:22" ht="21.75" customHeight="1" x14ac:dyDescent="0.2">
      <c r="A55" s="48" t="s">
        <v>157</v>
      </c>
      <c r="B55" s="48"/>
      <c r="C55" s="12"/>
      <c r="D55" s="38"/>
      <c r="E55" s="38"/>
      <c r="F55" s="38"/>
      <c r="G55" s="38"/>
      <c r="H55" s="38">
        <v>1388000000</v>
      </c>
      <c r="I55" s="38"/>
      <c r="J55" s="38">
        <f t="shared" si="2"/>
        <v>1388000000</v>
      </c>
      <c r="K55" s="12"/>
      <c r="L55" s="27">
        <f>J55/درآمد!$F$11</f>
        <v>5.346284208453965E-4</v>
      </c>
      <c r="M55" s="12"/>
      <c r="N55" s="38"/>
      <c r="O55" s="38"/>
      <c r="P55" s="38"/>
      <c r="Q55" s="38"/>
      <c r="R55" s="38">
        <v>1388000000</v>
      </c>
      <c r="S55" s="38"/>
      <c r="T55" s="38">
        <f t="shared" si="1"/>
        <v>1388000000</v>
      </c>
      <c r="U55" s="12"/>
      <c r="V55" s="27">
        <f>T55/درآمد!$F$11</f>
        <v>5.346284208453965E-4</v>
      </c>
    </row>
    <row r="56" spans="1:22" ht="21.75" customHeight="1" x14ac:dyDescent="0.2">
      <c r="A56" s="48" t="s">
        <v>156</v>
      </c>
      <c r="B56" s="48"/>
      <c r="C56" s="12"/>
      <c r="D56" s="38"/>
      <c r="E56" s="38"/>
      <c r="F56" s="38"/>
      <c r="G56" s="38"/>
      <c r="H56" s="38">
        <v>4811679400</v>
      </c>
      <c r="I56" s="38"/>
      <c r="J56" s="38">
        <f t="shared" si="2"/>
        <v>4811679400</v>
      </c>
      <c r="K56" s="12"/>
      <c r="L56" s="27">
        <f>J56/درآمد!$F$11</f>
        <v>1.8533577516111851E-3</v>
      </c>
      <c r="M56" s="12"/>
      <c r="N56" s="38"/>
      <c r="O56" s="38"/>
      <c r="P56" s="38"/>
      <c r="Q56" s="38"/>
      <c r="R56" s="38">
        <v>4811679400</v>
      </c>
      <c r="S56" s="38"/>
      <c r="T56" s="38">
        <f t="shared" si="1"/>
        <v>4811679400</v>
      </c>
      <c r="U56" s="12"/>
      <c r="V56" s="27">
        <f>T56/درآمد!$F$11</f>
        <v>1.8533577516111851E-3</v>
      </c>
    </row>
    <row r="57" spans="1:22" ht="21.75" customHeight="1" x14ac:dyDescent="0.2">
      <c r="A57" s="48" t="s">
        <v>175</v>
      </c>
      <c r="B57" s="48"/>
      <c r="C57" s="12"/>
      <c r="D57" s="38"/>
      <c r="E57" s="38"/>
      <c r="F57" s="38">
        <v>0</v>
      </c>
      <c r="G57" s="38"/>
      <c r="H57" s="38"/>
      <c r="I57" s="38"/>
      <c r="J57" s="38">
        <f t="shared" si="2"/>
        <v>0</v>
      </c>
      <c r="K57" s="12"/>
      <c r="L57" s="27">
        <f>J57/درآمد!$F$11</f>
        <v>0</v>
      </c>
      <c r="M57" s="12"/>
      <c r="N57" s="38"/>
      <c r="O57" s="38"/>
      <c r="P57" s="38">
        <v>-428627500</v>
      </c>
      <c r="Q57" s="38"/>
      <c r="R57" s="38"/>
      <c r="S57" s="38"/>
      <c r="T57" s="38">
        <f t="shared" si="1"/>
        <v>-428627500</v>
      </c>
      <c r="U57" s="12"/>
      <c r="V57" s="27">
        <f>T57/درآمد!$F$11</f>
        <v>-1.6509830220166438E-4</v>
      </c>
    </row>
    <row r="58" spans="1:22" ht="21.75" customHeight="1" x14ac:dyDescent="0.2">
      <c r="A58" s="48" t="s">
        <v>165</v>
      </c>
      <c r="B58" s="48"/>
      <c r="C58" s="12"/>
      <c r="D58" s="38"/>
      <c r="E58" s="38"/>
      <c r="F58" s="38">
        <v>2437488</v>
      </c>
      <c r="G58" s="38"/>
      <c r="H58" s="38"/>
      <c r="I58" s="38"/>
      <c r="J58" s="38">
        <f t="shared" si="2"/>
        <v>2437488</v>
      </c>
      <c r="K58" s="12"/>
      <c r="L58" s="27">
        <f>J58/درآمد!$F$11</f>
        <v>9.3886913564092492E-7</v>
      </c>
      <c r="M58" s="12"/>
      <c r="N58" s="38"/>
      <c r="O58" s="38"/>
      <c r="P58" s="38">
        <v>8612376</v>
      </c>
      <c r="Q58" s="38"/>
      <c r="R58" s="38"/>
      <c r="S58" s="38"/>
      <c r="T58" s="38">
        <f t="shared" si="1"/>
        <v>8612376</v>
      </c>
      <c r="U58" s="12"/>
      <c r="V58" s="27">
        <f>T58/درآمد!$F$11</f>
        <v>3.3173061819933662E-6</v>
      </c>
    </row>
    <row r="59" spans="1:22" ht="21.75" customHeight="1" x14ac:dyDescent="0.2">
      <c r="A59" s="48" t="s">
        <v>166</v>
      </c>
      <c r="B59" s="48"/>
      <c r="C59" s="12"/>
      <c r="D59" s="38"/>
      <c r="E59" s="38"/>
      <c r="F59" s="38">
        <v>0</v>
      </c>
      <c r="G59" s="38"/>
      <c r="H59" s="38"/>
      <c r="I59" s="38"/>
      <c r="J59" s="38">
        <f t="shared" si="2"/>
        <v>0</v>
      </c>
      <c r="K59" s="12"/>
      <c r="L59" s="27">
        <f>J59/درآمد!$F$11</f>
        <v>0</v>
      </c>
      <c r="M59" s="12"/>
      <c r="N59" s="38"/>
      <c r="O59" s="38"/>
      <c r="P59" s="38">
        <v>1594956</v>
      </c>
      <c r="Q59" s="38"/>
      <c r="R59" s="38"/>
      <c r="S59" s="38"/>
      <c r="T59" s="38">
        <f t="shared" si="1"/>
        <v>1594956</v>
      </c>
      <c r="U59" s="12"/>
      <c r="V59" s="27">
        <f>T59/درآمد!$F$11</f>
        <v>6.1434352132412838E-7</v>
      </c>
    </row>
    <row r="60" spans="1:22" ht="21.75" customHeight="1" x14ac:dyDescent="0.2">
      <c r="A60" s="48" t="s">
        <v>164</v>
      </c>
      <c r="B60" s="48"/>
      <c r="C60" s="12"/>
      <c r="D60" s="38"/>
      <c r="E60" s="38"/>
      <c r="F60" s="38">
        <v>175029191</v>
      </c>
      <c r="G60" s="38"/>
      <c r="H60" s="38"/>
      <c r="I60" s="38"/>
      <c r="J60" s="38">
        <f t="shared" si="2"/>
        <v>175029191</v>
      </c>
      <c r="K60" s="12"/>
      <c r="L60" s="27">
        <f>J60/درآمد!$F$11</f>
        <v>6.7417564831539825E-5</v>
      </c>
      <c r="M60" s="12"/>
      <c r="N60" s="38"/>
      <c r="O60" s="38"/>
      <c r="P60" s="38">
        <v>1430246063</v>
      </c>
      <c r="Q60" s="38"/>
      <c r="R60" s="38"/>
      <c r="S60" s="38"/>
      <c r="T60" s="38">
        <f t="shared" si="1"/>
        <v>1430246063</v>
      </c>
      <c r="U60" s="12"/>
      <c r="V60" s="27">
        <f>T60/درآمد!$F$11</f>
        <v>5.5090071619743187E-4</v>
      </c>
    </row>
    <row r="61" spans="1:22" ht="21.75" customHeight="1" x14ac:dyDescent="0.2">
      <c r="A61" s="48" t="s">
        <v>163</v>
      </c>
      <c r="B61" s="48"/>
      <c r="C61" s="12"/>
      <c r="D61" s="38"/>
      <c r="E61" s="38"/>
      <c r="F61" s="38">
        <v>0</v>
      </c>
      <c r="G61" s="38"/>
      <c r="H61" s="38"/>
      <c r="I61" s="38"/>
      <c r="J61" s="38">
        <f t="shared" si="2"/>
        <v>0</v>
      </c>
      <c r="K61" s="12"/>
      <c r="L61" s="27">
        <f>J61/درآمد!$F$11</f>
        <v>0</v>
      </c>
      <c r="M61" s="12"/>
      <c r="N61" s="38"/>
      <c r="O61" s="38"/>
      <c r="P61" s="38">
        <v>-3637728961</v>
      </c>
      <c r="Q61" s="38"/>
      <c r="R61" s="38"/>
      <c r="S61" s="38"/>
      <c r="T61" s="38">
        <f t="shared" si="1"/>
        <v>-3637728961</v>
      </c>
      <c r="U61" s="12"/>
      <c r="V61" s="27">
        <f>T61/درآمد!$F$11</f>
        <v>-1.4011767218177196E-3</v>
      </c>
    </row>
    <row r="62" spans="1:22" ht="21.75" customHeight="1" x14ac:dyDescent="0.2">
      <c r="A62" s="48" t="s">
        <v>176</v>
      </c>
      <c r="B62" s="48"/>
      <c r="C62" s="12"/>
      <c r="D62" s="38"/>
      <c r="E62" s="38"/>
      <c r="F62" s="38">
        <v>0</v>
      </c>
      <c r="G62" s="38"/>
      <c r="H62" s="38"/>
      <c r="I62" s="38"/>
      <c r="J62" s="38">
        <f t="shared" si="2"/>
        <v>0</v>
      </c>
      <c r="K62" s="12"/>
      <c r="L62" s="27">
        <f>J62/درآمد!$F$11</f>
        <v>0</v>
      </c>
      <c r="M62" s="12"/>
      <c r="N62" s="38"/>
      <c r="O62" s="38"/>
      <c r="P62" s="38">
        <v>-628576000</v>
      </c>
      <c r="Q62" s="38"/>
      <c r="R62" s="38"/>
      <c r="S62" s="38"/>
      <c r="T62" s="38">
        <f t="shared" si="1"/>
        <v>-628576000</v>
      </c>
      <c r="U62" s="12"/>
      <c r="V62" s="27">
        <f>T62/درآمد!$F$11</f>
        <v>-2.421142609951844E-4</v>
      </c>
    </row>
    <row r="63" spans="1:22" ht="21.75" customHeight="1" x14ac:dyDescent="0.2">
      <c r="A63" s="48" t="s">
        <v>177</v>
      </c>
      <c r="B63" s="48"/>
      <c r="C63" s="12"/>
      <c r="D63" s="38"/>
      <c r="E63" s="38"/>
      <c r="F63" s="38">
        <v>374833524</v>
      </c>
      <c r="G63" s="38"/>
      <c r="H63" s="38"/>
      <c r="I63" s="38"/>
      <c r="J63" s="38">
        <f t="shared" si="2"/>
        <v>374833524</v>
      </c>
      <c r="K63" s="12"/>
      <c r="L63" s="27">
        <f>J63/درآمد!$F$11</f>
        <v>1.4437799352740274E-4</v>
      </c>
      <c r="M63" s="12"/>
      <c r="N63" s="38"/>
      <c r="O63" s="38"/>
      <c r="P63" s="38">
        <v>1315926805</v>
      </c>
      <c r="Q63" s="38"/>
      <c r="R63" s="38"/>
      <c r="S63" s="38"/>
      <c r="T63" s="38">
        <f t="shared" si="1"/>
        <v>1315926805</v>
      </c>
      <c r="U63" s="12"/>
      <c r="V63" s="27">
        <f>T63/درآمد!$F$11</f>
        <v>5.0686734128622328E-4</v>
      </c>
    </row>
    <row r="64" spans="1:22" ht="21.75" customHeight="1" x14ac:dyDescent="0.2">
      <c r="A64" s="48" t="s">
        <v>178</v>
      </c>
      <c r="B64" s="48"/>
      <c r="C64" s="12"/>
      <c r="D64" s="38"/>
      <c r="E64" s="38"/>
      <c r="F64" s="38">
        <v>118187730</v>
      </c>
      <c r="G64" s="38"/>
      <c r="H64" s="38"/>
      <c r="I64" s="38"/>
      <c r="J64" s="38">
        <f t="shared" si="2"/>
        <v>118187730</v>
      </c>
      <c r="K64" s="12"/>
      <c r="L64" s="27">
        <f>J64/درآمد!$F$11</f>
        <v>4.5523429000866059E-5</v>
      </c>
      <c r="M64" s="12"/>
      <c r="N64" s="38"/>
      <c r="O64" s="38"/>
      <c r="P64" s="38">
        <v>118187730</v>
      </c>
      <c r="Q64" s="38"/>
      <c r="R64" s="38"/>
      <c r="S64" s="38"/>
      <c r="T64" s="38">
        <f t="shared" si="1"/>
        <v>118187730</v>
      </c>
      <c r="U64" s="12"/>
      <c r="V64" s="27">
        <f>T64/درآمد!$F$11</f>
        <v>4.5523429000866059E-5</v>
      </c>
    </row>
    <row r="65" spans="1:22" ht="21.75" customHeight="1" x14ac:dyDescent="0.2">
      <c r="A65" s="48" t="s">
        <v>179</v>
      </c>
      <c r="B65" s="48"/>
      <c r="C65" s="12"/>
      <c r="D65" s="38"/>
      <c r="E65" s="38"/>
      <c r="F65" s="38">
        <v>131474440</v>
      </c>
      <c r="G65" s="38"/>
      <c r="H65" s="38"/>
      <c r="I65" s="38"/>
      <c r="J65" s="38">
        <f t="shared" si="2"/>
        <v>131474440</v>
      </c>
      <c r="K65" s="12"/>
      <c r="L65" s="27">
        <f>J65/درآمد!$F$11</f>
        <v>5.0641190373726818E-5</v>
      </c>
      <c r="M65" s="12"/>
      <c r="N65" s="38"/>
      <c r="O65" s="38"/>
      <c r="P65" s="38">
        <v>131474440</v>
      </c>
      <c r="Q65" s="38"/>
      <c r="R65" s="38"/>
      <c r="S65" s="38"/>
      <c r="T65" s="38">
        <f t="shared" si="1"/>
        <v>131474440</v>
      </c>
      <c r="U65" s="12"/>
      <c r="V65" s="27">
        <f>T65/درآمد!$F$11</f>
        <v>5.0641190373726818E-5</v>
      </c>
    </row>
    <row r="66" spans="1:22" ht="21.75" customHeight="1" x14ac:dyDescent="0.2">
      <c r="A66" s="48" t="s">
        <v>180</v>
      </c>
      <c r="B66" s="48"/>
      <c r="C66" s="12"/>
      <c r="D66" s="38"/>
      <c r="E66" s="38"/>
      <c r="F66" s="38">
        <v>-178834778</v>
      </c>
      <c r="G66" s="38"/>
      <c r="H66" s="38"/>
      <c r="I66" s="38"/>
      <c r="J66" s="38">
        <f t="shared" si="2"/>
        <v>-178834778</v>
      </c>
      <c r="K66" s="12"/>
      <c r="L66" s="27">
        <f>J66/درآمد!$F$11</f>
        <v>-6.8883396941193847E-5</v>
      </c>
      <c r="M66" s="12"/>
      <c r="N66" s="38"/>
      <c r="O66" s="38"/>
      <c r="P66" s="38">
        <v>-178834778</v>
      </c>
      <c r="Q66" s="38"/>
      <c r="R66" s="38"/>
      <c r="S66" s="38"/>
      <c r="T66" s="38">
        <f t="shared" si="1"/>
        <v>-178834778</v>
      </c>
      <c r="U66" s="12"/>
      <c r="V66" s="27">
        <f>T66/درآمد!$F$11</f>
        <v>-6.8883396941193847E-5</v>
      </c>
    </row>
    <row r="67" spans="1:22" ht="21.75" customHeight="1" x14ac:dyDescent="0.2">
      <c r="A67" s="48" t="s">
        <v>181</v>
      </c>
      <c r="B67" s="48"/>
      <c r="C67" s="12"/>
      <c r="D67" s="38"/>
      <c r="E67" s="38"/>
      <c r="F67" s="38">
        <v>13623880</v>
      </c>
      <c r="G67" s="38"/>
      <c r="H67" s="38"/>
      <c r="I67" s="38"/>
      <c r="J67" s="38">
        <f t="shared" si="2"/>
        <v>13623880</v>
      </c>
      <c r="K67" s="12"/>
      <c r="L67" s="27">
        <f>J67/درآمد!$F$11</f>
        <v>5.2476321687227522E-6</v>
      </c>
      <c r="M67" s="12"/>
      <c r="N67" s="38"/>
      <c r="O67" s="38"/>
      <c r="P67" s="38">
        <v>13623880</v>
      </c>
      <c r="Q67" s="38"/>
      <c r="R67" s="38"/>
      <c r="S67" s="38"/>
      <c r="T67" s="38">
        <f t="shared" si="1"/>
        <v>13623880</v>
      </c>
      <c r="U67" s="12"/>
      <c r="V67" s="27">
        <f>T67/درآمد!$F$11</f>
        <v>5.2476321687227522E-6</v>
      </c>
    </row>
    <row r="68" spans="1:22" ht="21.75" customHeight="1" x14ac:dyDescent="0.2">
      <c r="A68" s="48" t="s">
        <v>182</v>
      </c>
      <c r="B68" s="48"/>
      <c r="C68" s="12"/>
      <c r="D68" s="38"/>
      <c r="E68" s="38"/>
      <c r="F68" s="38">
        <v>20825043</v>
      </c>
      <c r="G68" s="38"/>
      <c r="H68" s="38"/>
      <c r="I68" s="38"/>
      <c r="J68" s="38">
        <f t="shared" si="2"/>
        <v>20825043</v>
      </c>
      <c r="K68" s="12"/>
      <c r="L68" s="27">
        <f>J68/درآمد!$F$11</f>
        <v>8.0213687702647537E-6</v>
      </c>
      <c r="M68" s="12"/>
      <c r="N68" s="38"/>
      <c r="O68" s="38"/>
      <c r="P68" s="38">
        <v>20825043</v>
      </c>
      <c r="Q68" s="38"/>
      <c r="R68" s="38"/>
      <c r="S68" s="38"/>
      <c r="T68" s="38">
        <f t="shared" si="1"/>
        <v>20825043</v>
      </c>
      <c r="U68" s="12"/>
      <c r="V68" s="27">
        <f>T68/درآمد!$F$11</f>
        <v>8.0213687702647537E-6</v>
      </c>
    </row>
    <row r="69" spans="1:22" ht="21.75" customHeight="1" x14ac:dyDescent="0.2">
      <c r="A69" s="48" t="s">
        <v>183</v>
      </c>
      <c r="B69" s="48"/>
      <c r="C69" s="12"/>
      <c r="D69" s="38"/>
      <c r="E69" s="38"/>
      <c r="F69" s="38">
        <v>52512360</v>
      </c>
      <c r="G69" s="38"/>
      <c r="H69" s="38"/>
      <c r="I69" s="38"/>
      <c r="J69" s="38">
        <f t="shared" si="2"/>
        <v>52512360</v>
      </c>
      <c r="K69" s="12"/>
      <c r="L69" s="27">
        <f>J69/درآمد!$F$11</f>
        <v>2.0226657133764385E-5</v>
      </c>
      <c r="M69" s="12"/>
      <c r="N69" s="38"/>
      <c r="O69" s="38"/>
      <c r="P69" s="38">
        <v>52589610</v>
      </c>
      <c r="Q69" s="38"/>
      <c r="R69" s="38"/>
      <c r="S69" s="38"/>
      <c r="T69" s="38">
        <f t="shared" si="1"/>
        <v>52589610</v>
      </c>
      <c r="U69" s="12"/>
      <c r="V69" s="27">
        <f>T69/درآمد!$F$11</f>
        <v>2.0256412209780453E-5</v>
      </c>
    </row>
    <row r="70" spans="1:22" ht="21.75" customHeight="1" x14ac:dyDescent="0.2">
      <c r="A70" s="48" t="s">
        <v>184</v>
      </c>
      <c r="B70" s="48"/>
      <c r="C70" s="12"/>
      <c r="D70" s="38"/>
      <c r="E70" s="38"/>
      <c r="F70" s="38">
        <v>-2984035</v>
      </c>
      <c r="G70" s="38"/>
      <c r="H70" s="38"/>
      <c r="I70" s="38"/>
      <c r="J70" s="38">
        <f t="shared" si="2"/>
        <v>-2984035</v>
      </c>
      <c r="K70" s="12"/>
      <c r="L70" s="27">
        <f>J70/درآمد!$F$11</f>
        <v>-1.1493875502863059E-6</v>
      </c>
      <c r="M70" s="12"/>
      <c r="N70" s="38"/>
      <c r="O70" s="38"/>
      <c r="P70" s="38">
        <v>-2984035</v>
      </c>
      <c r="Q70" s="38"/>
      <c r="R70" s="38"/>
      <c r="S70" s="38"/>
      <c r="T70" s="38">
        <f t="shared" si="1"/>
        <v>-2984035</v>
      </c>
      <c r="U70" s="12"/>
      <c r="V70" s="27">
        <f>T70/درآمد!$F$11</f>
        <v>-1.1493875502863059E-6</v>
      </c>
    </row>
    <row r="71" spans="1:22" ht="21.75" customHeight="1" thickBot="1" x14ac:dyDescent="0.25">
      <c r="A71" s="53" t="s">
        <v>36</v>
      </c>
      <c r="B71" s="53"/>
      <c r="C71" s="12"/>
      <c r="D71" s="39">
        <v>3951543485259</v>
      </c>
      <c r="E71" s="12"/>
      <c r="F71" s="39">
        <f>SUM(F9:F70)</f>
        <v>-5386422382339</v>
      </c>
      <c r="G71" s="12"/>
      <c r="H71" s="39">
        <f>SUM(H9:H70)</f>
        <v>132229555499</v>
      </c>
      <c r="I71" s="12"/>
      <c r="J71" s="39">
        <f>SUM(J9:J70)</f>
        <v>-1301992289981</v>
      </c>
      <c r="K71" s="12"/>
      <c r="L71" s="28">
        <f>SUM(L9:L70)</f>
        <v>-0.50150005903848949</v>
      </c>
      <c r="M71" s="12"/>
      <c r="N71" s="39">
        <f>SUM(N9:N70)</f>
        <v>4873704057816</v>
      </c>
      <c r="O71" s="12"/>
      <c r="P71" s="39">
        <f>SUM(P9:P70)</f>
        <v>-2591218919732</v>
      </c>
      <c r="Q71" s="12"/>
      <c r="R71" s="39">
        <f>SUM(R9:R70)</f>
        <v>235026860090</v>
      </c>
      <c r="S71" s="12"/>
      <c r="T71" s="39">
        <f>SUM(T9:T70)</f>
        <v>2517511998174</v>
      </c>
      <c r="U71" s="12"/>
      <c r="V71" s="28">
        <f>SUM(V9:V70)</f>
        <v>0.96969269743739472</v>
      </c>
    </row>
    <row r="72" spans="1:22" ht="13.5" thickTop="1" x14ac:dyDescent="0.2">
      <c r="D72" s="21">
        <f>D71-'درآمد سود سهام'!M14</f>
        <v>0</v>
      </c>
      <c r="F72" s="21">
        <f>F71-'درآمد ناشی از تغییر قیمت اوراق'!I47</f>
        <v>0</v>
      </c>
      <c r="H72" s="21">
        <f>H71-'درآمد ناشی از فروش'!I44</f>
        <v>0</v>
      </c>
      <c r="N72" s="21">
        <f>N71-'درآمد سود سهام'!S14</f>
        <v>0</v>
      </c>
      <c r="P72" s="21">
        <f>P71-'درآمد ناشی از تغییر قیمت اوراق'!Q47</f>
        <v>0</v>
      </c>
      <c r="R72" s="21">
        <f>R71-R74</f>
        <v>0</v>
      </c>
    </row>
    <row r="74" spans="1:22" ht="19.5" thickBot="1" x14ac:dyDescent="0.25">
      <c r="R74" s="58">
        <v>235026860090</v>
      </c>
      <c r="S74" s="58"/>
    </row>
    <row r="75" spans="1:22" ht="13.5" thickTop="1" x14ac:dyDescent="0.2"/>
  </sheetData>
  <mergeCells count="73">
    <mergeCell ref="R74:S74"/>
    <mergeCell ref="A70:B70"/>
    <mergeCell ref="A65:B65"/>
    <mergeCell ref="A66:B66"/>
    <mergeCell ref="A67:B67"/>
    <mergeCell ref="A68:B68"/>
    <mergeCell ref="A69:B69"/>
    <mergeCell ref="A60:B60"/>
    <mergeCell ref="A61:B61"/>
    <mergeCell ref="A62:B62"/>
    <mergeCell ref="A63:B63"/>
    <mergeCell ref="A64:B64"/>
    <mergeCell ref="A52:B52"/>
    <mergeCell ref="A57:B57"/>
    <mergeCell ref="A58:B58"/>
    <mergeCell ref="A59:B59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4:B34"/>
    <mergeCell ref="A38:B38"/>
    <mergeCell ref="A39:B39"/>
    <mergeCell ref="A40:B40"/>
    <mergeCell ref="A41:B41"/>
    <mergeCell ref="A30:B30"/>
    <mergeCell ref="A31:B31"/>
    <mergeCell ref="A25:B25"/>
    <mergeCell ref="A71:B71"/>
    <mergeCell ref="A22:B22"/>
    <mergeCell ref="A23:B23"/>
    <mergeCell ref="A24:B24"/>
    <mergeCell ref="A26:B26"/>
    <mergeCell ref="A27:B27"/>
    <mergeCell ref="A28:B28"/>
    <mergeCell ref="A29:B29"/>
    <mergeCell ref="A35:B35"/>
    <mergeCell ref="A36:B36"/>
    <mergeCell ref="A37:B37"/>
    <mergeCell ref="A32:B32"/>
    <mergeCell ref="A33:B33"/>
    <mergeCell ref="A19:B19"/>
    <mergeCell ref="A20:B20"/>
    <mergeCell ref="A21:B21"/>
    <mergeCell ref="A16:B16"/>
    <mergeCell ref="A17:B17"/>
    <mergeCell ref="A18:B18"/>
    <mergeCell ref="A13:B13"/>
    <mergeCell ref="A14:B14"/>
    <mergeCell ref="A15:B15"/>
    <mergeCell ref="A10:B10"/>
    <mergeCell ref="A11:B11"/>
    <mergeCell ref="A12:B12"/>
    <mergeCell ref="J7:L7"/>
    <mergeCell ref="T7:V7"/>
    <mergeCell ref="A8:B8"/>
    <mergeCell ref="A9:B9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9"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6"/>
  <sheetViews>
    <sheetView rightToLeft="1" view="pageBreakPreview" zoomScale="60" zoomScaleNormal="100" workbookViewId="0">
      <selection activeCell="D26" sqref="D26"/>
    </sheetView>
  </sheetViews>
  <sheetFormatPr defaultRowHeight="12.75" x14ac:dyDescent="0.2"/>
  <cols>
    <col min="1" max="1" width="5.140625" customWidth="1"/>
    <col min="2" max="2" width="91.710937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1.75" customHeight="1" x14ac:dyDescent="0.2">
      <c r="A2" s="44" t="s">
        <v>108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4.45" customHeight="1" x14ac:dyDescent="0.2"/>
    <row r="5" spans="1:10" ht="14.45" customHeight="1" x14ac:dyDescent="0.2">
      <c r="A5" s="24" t="s">
        <v>210</v>
      </c>
      <c r="B5" s="45" t="s">
        <v>131</v>
      </c>
      <c r="C5" s="45"/>
      <c r="D5" s="45"/>
      <c r="E5" s="45"/>
      <c r="F5" s="45"/>
      <c r="G5" s="45"/>
      <c r="H5" s="45"/>
      <c r="I5" s="45"/>
      <c r="J5" s="45"/>
    </row>
    <row r="6" spans="1:10" ht="14.45" customHeight="1" x14ac:dyDescent="0.2">
      <c r="D6" s="46" t="s">
        <v>121</v>
      </c>
      <c r="E6" s="46"/>
      <c r="F6" s="46"/>
      <c r="H6" s="46" t="s">
        <v>122</v>
      </c>
      <c r="I6" s="46"/>
      <c r="J6" s="46"/>
    </row>
    <row r="7" spans="1:10" ht="36.4" customHeight="1" x14ac:dyDescent="0.2">
      <c r="A7" s="46" t="s">
        <v>132</v>
      </c>
      <c r="B7" s="46"/>
      <c r="D7" s="9" t="s">
        <v>133</v>
      </c>
      <c r="E7" s="3"/>
      <c r="F7" s="31" t="s">
        <v>134</v>
      </c>
      <c r="H7" s="9" t="s">
        <v>133</v>
      </c>
      <c r="I7" s="3"/>
      <c r="J7" s="31" t="s">
        <v>134</v>
      </c>
    </row>
    <row r="8" spans="1:10" ht="21.75" customHeight="1" x14ac:dyDescent="0.2">
      <c r="A8" s="49" t="s">
        <v>185</v>
      </c>
      <c r="B8" s="49"/>
      <c r="C8" s="12"/>
      <c r="D8" s="38">
        <v>11579</v>
      </c>
      <c r="E8" s="12"/>
      <c r="F8" s="27">
        <f>D8/$D$26</f>
        <v>3.1627150664682304E-4</v>
      </c>
      <c r="G8" s="12"/>
      <c r="H8" s="38">
        <v>1320987</v>
      </c>
      <c r="I8" s="12"/>
      <c r="J8" s="27">
        <f>H8/$H$26</f>
        <v>6.4675084964975057E-3</v>
      </c>
    </row>
    <row r="9" spans="1:10" ht="21.75" customHeight="1" x14ac:dyDescent="0.2">
      <c r="A9" s="48" t="s">
        <v>211</v>
      </c>
      <c r="B9" s="48"/>
      <c r="C9" s="12"/>
      <c r="D9" s="38">
        <v>55639</v>
      </c>
      <c r="E9" s="12"/>
      <c r="F9" s="27">
        <f t="shared" ref="F9:F25" si="0">D9/$D$26</f>
        <v>1.5197366230523006E-3</v>
      </c>
      <c r="G9" s="12"/>
      <c r="H9" s="38">
        <f>1072746+91698</f>
        <v>1164444</v>
      </c>
      <c r="I9" s="12"/>
      <c r="J9" s="27">
        <f t="shared" ref="J9:J25" si="1">H9/$H$26</f>
        <v>5.7010791655750905E-3</v>
      </c>
    </row>
    <row r="10" spans="1:10" ht="21.75" customHeight="1" x14ac:dyDescent="0.2">
      <c r="A10" s="48" t="s">
        <v>190</v>
      </c>
      <c r="B10" s="48"/>
      <c r="C10" s="12"/>
      <c r="D10" s="38">
        <v>9375589</v>
      </c>
      <c r="E10" s="12"/>
      <c r="F10" s="27">
        <f t="shared" si="0"/>
        <v>0.25608702467668892</v>
      </c>
      <c r="G10" s="12"/>
      <c r="H10" s="38">
        <v>36380021</v>
      </c>
      <c r="I10" s="12"/>
      <c r="J10" s="27">
        <f t="shared" si="1"/>
        <v>0.17811537503416588</v>
      </c>
    </row>
    <row r="11" spans="1:10" ht="21.75" customHeight="1" x14ac:dyDescent="0.2">
      <c r="A11" s="48" t="s">
        <v>191</v>
      </c>
      <c r="B11" s="48"/>
      <c r="C11" s="12"/>
      <c r="D11" s="38">
        <v>10528</v>
      </c>
      <c r="E11" s="12"/>
      <c r="F11" s="27">
        <f t="shared" si="0"/>
        <v>2.8756424751513542E-4</v>
      </c>
      <c r="G11" s="12"/>
      <c r="H11" s="38">
        <v>10072452</v>
      </c>
      <c r="I11" s="12"/>
      <c r="J11" s="27">
        <f t="shared" si="1"/>
        <v>4.9314390596246066E-2</v>
      </c>
    </row>
    <row r="12" spans="1:10" ht="21.75" customHeight="1" x14ac:dyDescent="0.2">
      <c r="A12" s="48" t="s">
        <v>192</v>
      </c>
      <c r="B12" s="48"/>
      <c r="C12" s="12"/>
      <c r="D12" s="38">
        <v>38859</v>
      </c>
      <c r="E12" s="12"/>
      <c r="F12" s="27">
        <f t="shared" si="0"/>
        <v>1.0614037893418168E-3</v>
      </c>
      <c r="G12" s="12"/>
      <c r="H12" s="38">
        <v>5174916</v>
      </c>
      <c r="I12" s="12"/>
      <c r="J12" s="27">
        <f t="shared" si="1"/>
        <v>2.5336216933747938E-2</v>
      </c>
    </row>
    <row r="13" spans="1:10" ht="21.75" customHeight="1" x14ac:dyDescent="0.2">
      <c r="A13" s="48" t="s">
        <v>212</v>
      </c>
      <c r="B13" s="48"/>
      <c r="C13" s="12"/>
      <c r="D13" s="38">
        <v>19182262</v>
      </c>
      <c r="E13" s="12"/>
      <c r="F13" s="27">
        <f t="shared" si="0"/>
        <v>0.52394877827395292</v>
      </c>
      <c r="G13" s="12"/>
      <c r="H13" s="38">
        <v>64987099</v>
      </c>
      <c r="I13" s="12"/>
      <c r="J13" s="27">
        <f t="shared" si="1"/>
        <v>0.31817467919459053</v>
      </c>
    </row>
    <row r="14" spans="1:10" ht="21.75" customHeight="1" x14ac:dyDescent="0.2">
      <c r="A14" s="48" t="s">
        <v>213</v>
      </c>
      <c r="B14" s="48"/>
      <c r="C14" s="12"/>
      <c r="D14" s="38">
        <v>-35485507</v>
      </c>
      <c r="E14" s="12"/>
      <c r="F14" s="27">
        <f t="shared" si="0"/>
        <v>-0.96925941471771193</v>
      </c>
      <c r="G14" s="12"/>
      <c r="H14" s="38">
        <v>0</v>
      </c>
      <c r="I14" s="12"/>
      <c r="J14" s="27">
        <f t="shared" si="1"/>
        <v>0</v>
      </c>
    </row>
    <row r="15" spans="1:10" ht="21.75" customHeight="1" x14ac:dyDescent="0.2">
      <c r="A15" s="48" t="s">
        <v>196</v>
      </c>
      <c r="B15" s="48"/>
      <c r="C15" s="12"/>
      <c r="D15" s="38">
        <v>31998</v>
      </c>
      <c r="E15" s="12"/>
      <c r="F15" s="27">
        <f t="shared" si="0"/>
        <v>8.7400083510536701E-4</v>
      </c>
      <c r="G15" s="12"/>
      <c r="H15" s="38">
        <v>2659734</v>
      </c>
      <c r="I15" s="12"/>
      <c r="J15" s="27">
        <f t="shared" si="1"/>
        <v>1.3021969363380032E-2</v>
      </c>
    </row>
    <row r="16" spans="1:10" ht="21.75" customHeight="1" x14ac:dyDescent="0.2">
      <c r="A16" s="48" t="s">
        <v>197</v>
      </c>
      <c r="B16" s="48"/>
      <c r="C16" s="12"/>
      <c r="D16" s="38">
        <v>281152</v>
      </c>
      <c r="E16" s="12"/>
      <c r="F16" s="27">
        <f t="shared" si="0"/>
        <v>7.6794513029421882E-3</v>
      </c>
      <c r="G16" s="12"/>
      <c r="H16" s="38">
        <v>22921780</v>
      </c>
      <c r="I16" s="12"/>
      <c r="J16" s="27">
        <f t="shared" si="1"/>
        <v>0.11222427389887002</v>
      </c>
    </row>
    <row r="17" spans="1:10" ht="21.75" customHeight="1" x14ac:dyDescent="0.2">
      <c r="A17" s="48" t="s">
        <v>214</v>
      </c>
      <c r="B17" s="48"/>
      <c r="C17" s="12"/>
      <c r="D17" s="38">
        <v>-698672</v>
      </c>
      <c r="E17" s="12"/>
      <c r="F17" s="27">
        <f t="shared" si="0"/>
        <v>-1.9083689963895773E-2</v>
      </c>
      <c r="G17" s="12"/>
      <c r="H17" s="38">
        <v>0</v>
      </c>
      <c r="I17" s="12"/>
      <c r="J17" s="27">
        <f t="shared" si="1"/>
        <v>0</v>
      </c>
    </row>
    <row r="18" spans="1:10" ht="21.75" customHeight="1" x14ac:dyDescent="0.2">
      <c r="A18" s="48" t="s">
        <v>199</v>
      </c>
      <c r="B18" s="48"/>
      <c r="C18" s="12"/>
      <c r="D18" s="38">
        <v>22170</v>
      </c>
      <c r="E18" s="12"/>
      <c r="F18" s="27">
        <f t="shared" si="0"/>
        <v>6.0555655085586552E-4</v>
      </c>
      <c r="G18" s="12"/>
      <c r="H18" s="38">
        <v>108288</v>
      </c>
      <c r="I18" s="12"/>
      <c r="J18" s="27">
        <f t="shared" si="1"/>
        <v>5.3017445294217271E-4</v>
      </c>
    </row>
    <row r="19" spans="1:10" ht="21.75" customHeight="1" x14ac:dyDescent="0.2">
      <c r="A19" s="48" t="s">
        <v>215</v>
      </c>
      <c r="B19" s="48"/>
      <c r="C19" s="12"/>
      <c r="D19" s="38">
        <v>212813</v>
      </c>
      <c r="E19" s="12"/>
      <c r="F19" s="27">
        <f t="shared" si="0"/>
        <v>5.8128239177848134E-3</v>
      </c>
      <c r="G19" s="12"/>
      <c r="H19" s="38">
        <v>5125792</v>
      </c>
      <c r="I19" s="12"/>
      <c r="J19" s="27">
        <f t="shared" si="1"/>
        <v>2.5095707460617664E-2</v>
      </c>
    </row>
    <row r="20" spans="1:10" ht="21.75" customHeight="1" x14ac:dyDescent="0.2">
      <c r="A20" s="48" t="s">
        <v>216</v>
      </c>
      <c r="B20" s="48"/>
      <c r="C20" s="12"/>
      <c r="D20" s="38">
        <v>19616</v>
      </c>
      <c r="E20" s="12"/>
      <c r="F20" s="27">
        <f t="shared" si="0"/>
        <v>5.3579599916953806E-4</v>
      </c>
      <c r="G20" s="12"/>
      <c r="H20" s="38">
        <v>3973784</v>
      </c>
      <c r="I20" s="12"/>
      <c r="J20" s="27">
        <f t="shared" si="1"/>
        <v>1.9455514538179289E-2</v>
      </c>
    </row>
    <row r="21" spans="1:10" ht="21.75" customHeight="1" x14ac:dyDescent="0.2">
      <c r="A21" s="48" t="s">
        <v>217</v>
      </c>
      <c r="B21" s="48"/>
      <c r="C21" s="12"/>
      <c r="D21" s="38">
        <v>974248</v>
      </c>
      <c r="E21" s="12"/>
      <c r="F21" s="27">
        <f t="shared" si="0"/>
        <v>2.6610837102310568E-2</v>
      </c>
      <c r="G21" s="12"/>
      <c r="H21" s="38">
        <v>1608840</v>
      </c>
      <c r="I21" s="12"/>
      <c r="J21" s="27">
        <f t="shared" si="1"/>
        <v>7.8768272280537559E-3</v>
      </c>
    </row>
    <row r="22" spans="1:10" ht="21.75" customHeight="1" x14ac:dyDescent="0.2">
      <c r="A22" s="48" t="s">
        <v>218</v>
      </c>
      <c r="B22" s="48"/>
      <c r="C22" s="12"/>
      <c r="D22" s="38">
        <v>-12430</v>
      </c>
      <c r="E22" s="12"/>
      <c r="F22" s="27">
        <f t="shared" si="0"/>
        <v>-3.3951591913118667E-4</v>
      </c>
      <c r="G22" s="12"/>
      <c r="H22" s="38">
        <v>4282153</v>
      </c>
      <c r="I22" s="12"/>
      <c r="J22" s="27">
        <f t="shared" si="1"/>
        <v>2.0965278924624003E-2</v>
      </c>
    </row>
    <row r="23" spans="1:10" ht="21.75" customHeight="1" x14ac:dyDescent="0.2">
      <c r="A23" s="48" t="s">
        <v>219</v>
      </c>
      <c r="B23" s="48"/>
      <c r="C23" s="12"/>
      <c r="D23" s="38">
        <v>544775</v>
      </c>
      <c r="E23" s="12"/>
      <c r="F23" s="27">
        <f t="shared" si="0"/>
        <v>1.4880111411479664E-2</v>
      </c>
      <c r="G23" s="12"/>
      <c r="H23" s="38">
        <v>2410664</v>
      </c>
      <c r="I23" s="12"/>
      <c r="J23" s="27">
        <f t="shared" si="1"/>
        <v>1.1802530912265347E-2</v>
      </c>
    </row>
    <row r="24" spans="1:10" ht="21.75" customHeight="1" x14ac:dyDescent="0.2">
      <c r="A24" s="48" t="s">
        <v>220</v>
      </c>
      <c r="B24" s="48"/>
      <c r="C24" s="12"/>
      <c r="D24" s="38">
        <v>42046330</v>
      </c>
      <c r="E24" s="12"/>
      <c r="F24" s="27">
        <f t="shared" si="0"/>
        <v>1.1484632643638928</v>
      </c>
      <c r="G24" s="12"/>
      <c r="H24" s="38">
        <v>42054550</v>
      </c>
      <c r="I24" s="12"/>
      <c r="J24" s="27">
        <f t="shared" si="1"/>
        <v>0.20589768062924102</v>
      </c>
    </row>
    <row r="25" spans="1:10" ht="21.75" customHeight="1" x14ac:dyDescent="0.2">
      <c r="A25" s="50" t="s">
        <v>206</v>
      </c>
      <c r="B25" s="50"/>
      <c r="C25" s="12"/>
      <c r="D25" s="38"/>
      <c r="E25" s="12"/>
      <c r="F25" s="27">
        <f t="shared" si="0"/>
        <v>0</v>
      </c>
      <c r="G25" s="12"/>
      <c r="H25" s="38">
        <v>4247</v>
      </c>
      <c r="I25" s="12"/>
      <c r="J25" s="27">
        <f t="shared" si="1"/>
        <v>2.0793171003669913E-5</v>
      </c>
    </row>
    <row r="26" spans="1:10" ht="21.75" customHeight="1" thickBot="1" x14ac:dyDescent="0.25">
      <c r="A26" s="53" t="s">
        <v>36</v>
      </c>
      <c r="B26" s="53"/>
      <c r="C26" s="12"/>
      <c r="D26" s="39">
        <f>SUM(D8:D25)</f>
        <v>36610949</v>
      </c>
      <c r="E26" s="12"/>
      <c r="F26" s="28">
        <f>SUM(F8:F25)</f>
        <v>0.99999999999999978</v>
      </c>
      <c r="G26" s="12"/>
      <c r="H26" s="39">
        <f>SUM(H8:H25)</f>
        <v>204249751</v>
      </c>
      <c r="I26" s="12"/>
      <c r="J26" s="28">
        <f>SUM(J8:J25)</f>
        <v>0.99999999999999978</v>
      </c>
    </row>
  </sheetData>
  <mergeCells count="26">
    <mergeCell ref="A22:B22"/>
    <mergeCell ref="A23:B23"/>
    <mergeCell ref="A24:B24"/>
    <mergeCell ref="A26:B26"/>
    <mergeCell ref="A17:B17"/>
    <mergeCell ref="A18:B18"/>
    <mergeCell ref="A19:B19"/>
    <mergeCell ref="A20:B20"/>
    <mergeCell ref="A21:B21"/>
    <mergeCell ref="A25:B25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honeticPr fontId="5" type="noConversion"/>
  <pageMargins left="0.39" right="0.39" top="0.39" bottom="0.39" header="0" footer="0"/>
  <pageSetup paperSize="9" scale="7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0"/>
  <sheetViews>
    <sheetView rightToLeft="1" view="pageBreakPreview" zoomScale="60" zoomScaleNormal="100" workbookViewId="0">
      <selection activeCell="F10" sqref="F10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4" t="s">
        <v>0</v>
      </c>
      <c r="B1" s="44"/>
      <c r="C1" s="44"/>
      <c r="D1" s="44"/>
      <c r="E1" s="44"/>
      <c r="F1" s="44"/>
    </row>
    <row r="2" spans="1:6" ht="21.75" customHeight="1" x14ac:dyDescent="0.2">
      <c r="A2" s="44" t="s">
        <v>108</v>
      </c>
      <c r="B2" s="44"/>
      <c r="C2" s="44"/>
      <c r="D2" s="44"/>
      <c r="E2" s="44"/>
      <c r="F2" s="44"/>
    </row>
    <row r="3" spans="1:6" ht="21.75" customHeight="1" x14ac:dyDescent="0.2">
      <c r="A3" s="44" t="s">
        <v>2</v>
      </c>
      <c r="B3" s="44"/>
      <c r="C3" s="44"/>
      <c r="D3" s="44"/>
      <c r="E3" s="44"/>
      <c r="F3" s="44"/>
    </row>
    <row r="4" spans="1:6" ht="14.45" customHeight="1" x14ac:dyDescent="0.2"/>
    <row r="5" spans="1:6" ht="29.1" customHeight="1" x14ac:dyDescent="0.2">
      <c r="A5" s="1" t="s">
        <v>135</v>
      </c>
      <c r="B5" s="45" t="s">
        <v>118</v>
      </c>
      <c r="C5" s="45"/>
      <c r="D5" s="45"/>
      <c r="E5" s="45"/>
      <c r="F5" s="45"/>
    </row>
    <row r="6" spans="1:6" ht="14.45" customHeight="1" x14ac:dyDescent="0.2">
      <c r="D6" s="2" t="s">
        <v>121</v>
      </c>
      <c r="F6" s="2" t="s">
        <v>9</v>
      </c>
    </row>
    <row r="7" spans="1:6" ht="14.45" customHeight="1" x14ac:dyDescent="0.2">
      <c r="A7" s="46" t="s">
        <v>118</v>
      </c>
      <c r="B7" s="46"/>
      <c r="D7" s="4" t="s">
        <v>88</v>
      </c>
      <c r="F7" s="4" t="s">
        <v>88</v>
      </c>
    </row>
    <row r="8" spans="1:6" ht="21.75" customHeight="1" x14ac:dyDescent="0.2">
      <c r="A8" s="55" t="s">
        <v>118</v>
      </c>
      <c r="B8" s="55"/>
      <c r="D8" s="11">
        <v>0</v>
      </c>
      <c r="E8" s="12"/>
      <c r="F8" s="38">
        <v>78479394808</v>
      </c>
    </row>
    <row r="9" spans="1:6" ht="21.75" customHeight="1" x14ac:dyDescent="0.2">
      <c r="A9" s="57" t="s">
        <v>136</v>
      </c>
      <c r="B9" s="57"/>
      <c r="D9" s="14">
        <v>0</v>
      </c>
      <c r="E9" s="12"/>
      <c r="F9" s="38">
        <v>43619</v>
      </c>
    </row>
    <row r="10" spans="1:6" ht="21.75" customHeight="1" x14ac:dyDescent="0.2">
      <c r="A10" s="53" t="s">
        <v>36</v>
      </c>
      <c r="B10" s="53"/>
      <c r="D10" s="16">
        <v>0</v>
      </c>
      <c r="E10" s="12"/>
      <c r="F10" s="39">
        <v>78479438427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0</vt:lpstr>
      <vt:lpstr>سهام</vt:lpstr>
      <vt:lpstr>اوراق مشتقه</vt:lpstr>
      <vt:lpstr>واحدهای صندوق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'اوراق مشتقه'!Print_Area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Ali Solgi</dc:creator>
  <dc:description/>
  <cp:lastModifiedBy>Ali Solgi</cp:lastModifiedBy>
  <dcterms:created xsi:type="dcterms:W3CDTF">2024-06-23T13:43:00Z</dcterms:created>
  <dcterms:modified xsi:type="dcterms:W3CDTF">2024-06-30T13:11:01Z</dcterms:modified>
</cp:coreProperties>
</file>